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85" yWindow="-165" windowWidth="15480" windowHeight="11520"/>
  </bookViews>
  <sheets>
    <sheet name="Sched B-3" sheetId="1" r:id="rId1"/>
  </sheets>
  <definedNames>
    <definedName name="_xlnm._FilterDatabase" localSheetId="0" hidden="1">'Sched B-3'!$E$6:$J$829</definedName>
    <definedName name="_xlnm.Print_Area" localSheetId="0">'Sched B-3'!$B$1:$J$829</definedName>
    <definedName name="_xlnm.Print_Titles" localSheetId="0">'Sched B-3'!$4:$7</definedName>
  </definedNames>
  <calcPr calcId="145621" fullPrecision="0"/>
</workbook>
</file>

<file path=xl/calcChain.xml><?xml version="1.0" encoding="utf-8"?>
<calcChain xmlns="http://schemas.openxmlformats.org/spreadsheetml/2006/main">
  <c r="H827" i="1" l="1"/>
  <c r="J827" i="1"/>
  <c r="E826" i="1"/>
  <c r="G802" i="1"/>
  <c r="H802" i="1"/>
  <c r="J802" i="1"/>
  <c r="E802" i="1"/>
  <c r="G792" i="1"/>
  <c r="H792" i="1"/>
  <c r="J792" i="1"/>
  <c r="E792" i="1"/>
  <c r="G770" i="1"/>
  <c r="H770" i="1"/>
  <c r="I763" i="1"/>
  <c r="J770" i="1"/>
  <c r="E770" i="1"/>
  <c r="G739" i="1"/>
  <c r="H739" i="1"/>
  <c r="J739" i="1"/>
  <c r="E739" i="1"/>
  <c r="J721" i="1"/>
  <c r="E721" i="1"/>
  <c r="G712" i="1"/>
  <c r="H712" i="1"/>
  <c r="J712" i="1"/>
  <c r="E712" i="1"/>
  <c r="G702" i="1"/>
  <c r="H702" i="1"/>
  <c r="J702" i="1"/>
  <c r="E702" i="1"/>
  <c r="G695" i="1"/>
  <c r="H695" i="1"/>
  <c r="J695" i="1"/>
  <c r="E695" i="1"/>
  <c r="G689" i="1"/>
  <c r="H689" i="1"/>
  <c r="J689" i="1"/>
  <c r="G674" i="1"/>
  <c r="H674" i="1"/>
  <c r="J674" i="1"/>
  <c r="G659" i="1"/>
  <c r="H659" i="1"/>
  <c r="J659" i="1"/>
  <c r="G638" i="1"/>
  <c r="H638" i="1"/>
  <c r="J638" i="1"/>
  <c r="G575" i="1"/>
  <c r="H575" i="1"/>
  <c r="J575" i="1"/>
  <c r="G558" i="1"/>
  <c r="H558" i="1"/>
  <c r="J558" i="1"/>
  <c r="G550" i="1"/>
  <c r="H550" i="1"/>
  <c r="I549" i="1"/>
  <c r="J550" i="1"/>
  <c r="G508" i="1"/>
  <c r="H508" i="1"/>
  <c r="J508" i="1"/>
  <c r="E508" i="1"/>
  <c r="G501" i="1"/>
  <c r="H501" i="1"/>
  <c r="J501" i="1"/>
  <c r="E501" i="1"/>
  <c r="G472" i="1"/>
  <c r="H472" i="1"/>
  <c r="J472" i="1"/>
  <c r="G449" i="1"/>
  <c r="H449" i="1"/>
  <c r="J449" i="1"/>
  <c r="E449" i="1"/>
  <c r="G441" i="1"/>
  <c r="H441" i="1"/>
  <c r="J441" i="1"/>
  <c r="E441" i="1"/>
  <c r="G417" i="1"/>
  <c r="H417" i="1"/>
  <c r="J417" i="1"/>
  <c r="E417" i="1"/>
  <c r="G408" i="1"/>
  <c r="H408" i="1"/>
  <c r="J408" i="1"/>
  <c r="G392" i="1"/>
  <c r="H392" i="1"/>
  <c r="J392" i="1"/>
  <c r="G344" i="1"/>
  <c r="H344" i="1"/>
  <c r="J344" i="1"/>
  <c r="E344" i="1"/>
  <c r="G337" i="1"/>
  <c r="H337" i="1"/>
  <c r="G312" i="1"/>
  <c r="H312" i="1"/>
  <c r="J312" i="1"/>
  <c r="E312" i="1"/>
  <c r="G297" i="1"/>
  <c r="H297" i="1"/>
  <c r="J297" i="1"/>
  <c r="E297" i="1"/>
  <c r="G290" i="1"/>
  <c r="H290" i="1"/>
  <c r="J290" i="1"/>
  <c r="E290" i="1"/>
  <c r="G282" i="1"/>
  <c r="H282" i="1"/>
  <c r="J282" i="1"/>
  <c r="G259" i="1"/>
  <c r="H259" i="1"/>
  <c r="J259" i="1"/>
  <c r="E259" i="1"/>
  <c r="G252" i="1"/>
  <c r="H252" i="1"/>
  <c r="I250" i="1"/>
  <c r="J252" i="1"/>
  <c r="G243" i="1"/>
  <c r="H243" i="1"/>
  <c r="J243" i="1"/>
  <c r="E243" i="1"/>
  <c r="G237" i="1"/>
  <c r="H237" i="1"/>
  <c r="J237" i="1"/>
  <c r="G211" i="1"/>
  <c r="H211" i="1"/>
  <c r="J211" i="1"/>
  <c r="E211" i="1"/>
  <c r="G197" i="1"/>
  <c r="H197" i="1"/>
  <c r="J197" i="1"/>
  <c r="E197" i="1"/>
  <c r="G190" i="1"/>
  <c r="H190" i="1"/>
  <c r="J190" i="1"/>
  <c r="G169" i="1"/>
  <c r="H169" i="1"/>
  <c r="J169" i="1"/>
  <c r="E169" i="1"/>
  <c r="G158" i="1"/>
  <c r="H158" i="1"/>
  <c r="J158" i="1"/>
  <c r="G133" i="1"/>
  <c r="H133" i="1"/>
  <c r="J133" i="1"/>
  <c r="G114" i="1"/>
  <c r="H114" i="1"/>
  <c r="J114" i="1"/>
  <c r="G106" i="1"/>
  <c r="H106" i="1"/>
  <c r="J106" i="1"/>
  <c r="E106" i="1"/>
  <c r="G98" i="1"/>
  <c r="H98" i="1"/>
  <c r="J98" i="1"/>
  <c r="E98" i="1"/>
  <c r="G91" i="1"/>
  <c r="H91" i="1"/>
  <c r="J91" i="1"/>
  <c r="E91" i="1"/>
  <c r="G84" i="1"/>
  <c r="H84" i="1"/>
  <c r="J84" i="1"/>
  <c r="G75" i="1"/>
  <c r="H75" i="1"/>
  <c r="J75" i="1"/>
  <c r="E75" i="1"/>
  <c r="G64" i="1"/>
  <c r="H64" i="1"/>
  <c r="J64" i="1"/>
  <c r="E64" i="1"/>
  <c r="G58" i="1"/>
  <c r="H58" i="1"/>
  <c r="J58" i="1"/>
  <c r="E58" i="1"/>
  <c r="G52" i="1"/>
  <c r="H52" i="1"/>
  <c r="J52" i="1"/>
  <c r="E52" i="1"/>
  <c r="G46" i="1"/>
  <c r="H46" i="1"/>
  <c r="J46" i="1"/>
  <c r="E46" i="1"/>
  <c r="G40" i="1"/>
  <c r="H40" i="1"/>
  <c r="J40" i="1"/>
  <c r="E40" i="1"/>
  <c r="G33" i="1"/>
  <c r="H33" i="1"/>
  <c r="J33" i="1"/>
  <c r="E33" i="1"/>
  <c r="G27" i="1"/>
  <c r="H27" i="1"/>
  <c r="J27" i="1"/>
  <c r="E27" i="1"/>
  <c r="G20" i="1"/>
  <c r="H20" i="1"/>
  <c r="J20" i="1"/>
  <c r="E20" i="1"/>
  <c r="I801" i="1"/>
  <c r="F801" i="1"/>
  <c r="F513" i="1"/>
  <c r="F515" i="1"/>
  <c r="F516" i="1"/>
  <c r="F517" i="1"/>
  <c r="F518" i="1"/>
  <c r="F519" i="1"/>
  <c r="F520" i="1"/>
  <c r="F522" i="1"/>
  <c r="F523" i="1"/>
  <c r="F524" i="1"/>
  <c r="F525" i="1"/>
  <c r="F526" i="1"/>
  <c r="F527" i="1"/>
  <c r="F528" i="1"/>
  <c r="F529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4" i="1"/>
  <c r="F546" i="1"/>
  <c r="F547" i="1"/>
  <c r="F548" i="1"/>
  <c r="F549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J323" i="1"/>
  <c r="J337" i="1" s="1"/>
  <c r="J418" i="1" s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0" i="1"/>
  <c r="I799" i="1"/>
  <c r="I798" i="1"/>
  <c r="I797" i="1"/>
  <c r="I796" i="1"/>
  <c r="I795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69" i="1"/>
  <c r="I768" i="1"/>
  <c r="I767" i="1"/>
  <c r="I766" i="1"/>
  <c r="I765" i="1"/>
  <c r="I764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0" i="1"/>
  <c r="I719" i="1"/>
  <c r="I718" i="1"/>
  <c r="I717" i="1"/>
  <c r="I715" i="1"/>
  <c r="I711" i="1"/>
  <c r="I710" i="1"/>
  <c r="I709" i="1"/>
  <c r="I708" i="1"/>
  <c r="I707" i="1"/>
  <c r="I706" i="1"/>
  <c r="I705" i="1"/>
  <c r="I701" i="1"/>
  <c r="I700" i="1"/>
  <c r="I699" i="1"/>
  <c r="I694" i="1"/>
  <c r="I693" i="1"/>
  <c r="I692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57" i="1"/>
  <c r="I556" i="1"/>
  <c r="I555" i="1"/>
  <c r="I554" i="1"/>
  <c r="I553" i="1"/>
  <c r="I558" i="1" s="1"/>
  <c r="I507" i="1"/>
  <c r="I506" i="1"/>
  <c r="I505" i="1"/>
  <c r="I504" i="1"/>
  <c r="I508" i="1" s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48" i="1"/>
  <c r="I447" i="1"/>
  <c r="I446" i="1"/>
  <c r="I445" i="1"/>
  <c r="I444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16" i="1"/>
  <c r="I415" i="1"/>
  <c r="I414" i="1"/>
  <c r="I413" i="1"/>
  <c r="I412" i="1"/>
  <c r="I411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408" i="1" s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3" i="1"/>
  <c r="I342" i="1"/>
  <c r="I341" i="1"/>
  <c r="I340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1" i="1"/>
  <c r="I310" i="1"/>
  <c r="I309" i="1"/>
  <c r="I308" i="1"/>
  <c r="I307" i="1"/>
  <c r="I306" i="1"/>
  <c r="I305" i="1"/>
  <c r="I304" i="1"/>
  <c r="I303" i="1"/>
  <c r="I302" i="1"/>
  <c r="I296" i="1"/>
  <c r="I295" i="1"/>
  <c r="I294" i="1"/>
  <c r="I293" i="1"/>
  <c r="I289" i="1"/>
  <c r="I288" i="1"/>
  <c r="I287" i="1"/>
  <c r="I286" i="1"/>
  <c r="I285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58" i="1"/>
  <c r="I257" i="1"/>
  <c r="I256" i="1"/>
  <c r="I255" i="1"/>
  <c r="I251" i="1"/>
  <c r="I249" i="1"/>
  <c r="I248" i="1"/>
  <c r="I247" i="1"/>
  <c r="I246" i="1"/>
  <c r="I242" i="1"/>
  <c r="I241" i="1"/>
  <c r="I240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0" i="1"/>
  <c r="I209" i="1"/>
  <c r="I208" i="1"/>
  <c r="I207" i="1"/>
  <c r="I206" i="1"/>
  <c r="I205" i="1"/>
  <c r="I204" i="1"/>
  <c r="I203" i="1"/>
  <c r="I202" i="1"/>
  <c r="I201" i="1"/>
  <c r="I200" i="1"/>
  <c r="I196" i="1"/>
  <c r="I195" i="1"/>
  <c r="I194" i="1"/>
  <c r="I193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90" i="1" s="1"/>
  <c r="I168" i="1"/>
  <c r="I167" i="1"/>
  <c r="I166" i="1"/>
  <c r="I165" i="1"/>
  <c r="I164" i="1"/>
  <c r="I163" i="1"/>
  <c r="I162" i="1"/>
  <c r="I161" i="1"/>
  <c r="I169" i="1" s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3" i="1"/>
  <c r="I112" i="1"/>
  <c r="I111" i="1"/>
  <c r="I110" i="1"/>
  <c r="I109" i="1"/>
  <c r="I105" i="1"/>
  <c r="I104" i="1"/>
  <c r="I103" i="1"/>
  <c r="I102" i="1"/>
  <c r="I101" i="1"/>
  <c r="I106" i="1" s="1"/>
  <c r="I97" i="1"/>
  <c r="I96" i="1"/>
  <c r="I95" i="1"/>
  <c r="I94" i="1"/>
  <c r="I98" i="1" s="1"/>
  <c r="I90" i="1"/>
  <c r="I89" i="1"/>
  <c r="I88" i="1"/>
  <c r="I87" i="1"/>
  <c r="I91" i="1" s="1"/>
  <c r="I83" i="1"/>
  <c r="I82" i="1"/>
  <c r="I81" i="1"/>
  <c r="I80" i="1"/>
  <c r="I79" i="1"/>
  <c r="I78" i="1"/>
  <c r="I74" i="1"/>
  <c r="I73" i="1"/>
  <c r="I72" i="1"/>
  <c r="I71" i="1"/>
  <c r="I70" i="1"/>
  <c r="I69" i="1"/>
  <c r="I75" i="1" s="1"/>
  <c r="I63" i="1"/>
  <c r="I62" i="1"/>
  <c r="I61" i="1"/>
  <c r="I64" i="1" s="1"/>
  <c r="I57" i="1"/>
  <c r="I56" i="1"/>
  <c r="I55" i="1"/>
  <c r="I50" i="1"/>
  <c r="I49" i="1"/>
  <c r="I45" i="1"/>
  <c r="I44" i="1"/>
  <c r="I43" i="1"/>
  <c r="I46" i="1" s="1"/>
  <c r="I39" i="1"/>
  <c r="I38" i="1"/>
  <c r="I37" i="1"/>
  <c r="I36" i="1"/>
  <c r="I32" i="1"/>
  <c r="I31" i="1"/>
  <c r="I30" i="1"/>
  <c r="I26" i="1"/>
  <c r="I25" i="1"/>
  <c r="I24" i="1"/>
  <c r="I23" i="1"/>
  <c r="I12" i="1"/>
  <c r="I13" i="1"/>
  <c r="I14" i="1"/>
  <c r="I15" i="1"/>
  <c r="I16" i="1"/>
  <c r="I17" i="1"/>
  <c r="I18" i="1"/>
  <c r="I19" i="1"/>
  <c r="I11" i="1"/>
  <c r="F825" i="1"/>
  <c r="G826" i="1"/>
  <c r="F826" i="1" s="1"/>
  <c r="H716" i="1"/>
  <c r="H721" i="1" s="1"/>
  <c r="H722" i="1" s="1"/>
  <c r="G716" i="1"/>
  <c r="I716" i="1" s="1"/>
  <c r="F598" i="1"/>
  <c r="F588" i="1"/>
  <c r="F586" i="1"/>
  <c r="F584" i="1"/>
  <c r="F583" i="1"/>
  <c r="E266" i="1"/>
  <c r="E824" i="1"/>
  <c r="E811" i="1"/>
  <c r="F790" i="1"/>
  <c r="F719" i="1"/>
  <c r="E687" i="1"/>
  <c r="E680" i="1"/>
  <c r="E689" i="1" s="1"/>
  <c r="E671" i="1"/>
  <c r="E674" i="1" s="1"/>
  <c r="E657" i="1"/>
  <c r="E656" i="1"/>
  <c r="E649" i="1"/>
  <c r="F646" i="1"/>
  <c r="E642" i="1"/>
  <c r="F642" i="1" s="1"/>
  <c r="E624" i="1"/>
  <c r="E610" i="1"/>
  <c r="E594" i="1"/>
  <c r="E581" i="1"/>
  <c r="E564" i="1"/>
  <c r="E575" i="1" s="1"/>
  <c r="E554" i="1"/>
  <c r="E558" i="1" s="1"/>
  <c r="E543" i="1"/>
  <c r="F543" i="1" s="1"/>
  <c r="E530" i="1"/>
  <c r="F530" i="1" s="1"/>
  <c r="E521" i="1"/>
  <c r="E514" i="1"/>
  <c r="F514" i="1" s="1"/>
  <c r="E469" i="1"/>
  <c r="E472" i="1" s="1"/>
  <c r="E509" i="1" s="1"/>
  <c r="E403" i="1"/>
  <c r="E398" i="1"/>
  <c r="E408" i="1" s="1"/>
  <c r="F374" i="1"/>
  <c r="E355" i="1"/>
  <c r="E350" i="1"/>
  <c r="F343" i="1"/>
  <c r="E326" i="1"/>
  <c r="E323" i="1"/>
  <c r="E316" i="1"/>
  <c r="F280" i="1"/>
  <c r="F279" i="1"/>
  <c r="E269" i="1"/>
  <c r="E247" i="1"/>
  <c r="E252" i="1" s="1"/>
  <c r="E220" i="1"/>
  <c r="E219" i="1"/>
  <c r="E181" i="1"/>
  <c r="E176" i="1"/>
  <c r="E175" i="1"/>
  <c r="F165" i="1"/>
  <c r="E155" i="1"/>
  <c r="F154" i="1"/>
  <c r="F145" i="1"/>
  <c r="E143" i="1"/>
  <c r="E137" i="1"/>
  <c r="E158" i="1" s="1"/>
  <c r="E130" i="1"/>
  <c r="E129" i="1"/>
  <c r="E125" i="1"/>
  <c r="E122" i="1"/>
  <c r="E118" i="1"/>
  <c r="E110" i="1"/>
  <c r="E109" i="1"/>
  <c r="E78" i="1"/>
  <c r="E84" i="1" s="1"/>
  <c r="F788" i="1"/>
  <c r="F789" i="1"/>
  <c r="F749" i="1"/>
  <c r="F687" i="1"/>
  <c r="F682" i="1"/>
  <c r="F654" i="1"/>
  <c r="F655" i="1"/>
  <c r="F657" i="1"/>
  <c r="F656" i="1"/>
  <c r="F658" i="1"/>
  <c r="F643" i="1"/>
  <c r="F644" i="1"/>
  <c r="F645" i="1"/>
  <c r="F647" i="1"/>
  <c r="F648" i="1"/>
  <c r="F649" i="1"/>
  <c r="F650" i="1"/>
  <c r="F651" i="1"/>
  <c r="F652" i="1"/>
  <c r="F653" i="1"/>
  <c r="F641" i="1"/>
  <c r="F611" i="1"/>
  <c r="F612" i="1"/>
  <c r="F613" i="1"/>
  <c r="F556" i="1"/>
  <c r="F545" i="1"/>
  <c r="F521" i="1"/>
  <c r="F496" i="1"/>
  <c r="F432" i="1"/>
  <c r="F396" i="1"/>
  <c r="F397" i="1"/>
  <c r="F398" i="1"/>
  <c r="F399" i="1"/>
  <c r="F400" i="1"/>
  <c r="F401" i="1"/>
  <c r="F402" i="1"/>
  <c r="F403" i="1"/>
  <c r="F404" i="1"/>
  <c r="F405" i="1"/>
  <c r="F406" i="1"/>
  <c r="F390" i="1"/>
  <c r="F368" i="1"/>
  <c r="F369" i="1"/>
  <c r="F370" i="1"/>
  <c r="F371" i="1"/>
  <c r="F364" i="1"/>
  <c r="F363" i="1"/>
  <c r="F359" i="1"/>
  <c r="F357" i="1"/>
  <c r="F356" i="1"/>
  <c r="F351" i="1"/>
  <c r="F330" i="1"/>
  <c r="F278" i="1"/>
  <c r="F221" i="1"/>
  <c r="F156" i="1"/>
  <c r="F126" i="1"/>
  <c r="G803" i="1"/>
  <c r="H803" i="1"/>
  <c r="E803" i="1"/>
  <c r="G771" i="1"/>
  <c r="H771" i="1"/>
  <c r="E771" i="1"/>
  <c r="F791" i="1"/>
  <c r="F769" i="1"/>
  <c r="F738" i="1"/>
  <c r="F720" i="1"/>
  <c r="F711" i="1"/>
  <c r="F701" i="1"/>
  <c r="G576" i="1"/>
  <c r="H576" i="1"/>
  <c r="G509" i="1"/>
  <c r="H509" i="1"/>
  <c r="G418" i="1"/>
  <c r="G298" i="1"/>
  <c r="H298" i="1"/>
  <c r="F688" i="1"/>
  <c r="F673" i="1"/>
  <c r="F637" i="1"/>
  <c r="F574" i="1"/>
  <c r="F557" i="1"/>
  <c r="F507" i="1"/>
  <c r="F500" i="1"/>
  <c r="F471" i="1"/>
  <c r="F448" i="1"/>
  <c r="F440" i="1"/>
  <c r="F416" i="1"/>
  <c r="F407" i="1"/>
  <c r="F391" i="1"/>
  <c r="F336" i="1"/>
  <c r="F311" i="1"/>
  <c r="F296" i="1"/>
  <c r="F289" i="1"/>
  <c r="F281" i="1"/>
  <c r="F258" i="1"/>
  <c r="F251" i="1"/>
  <c r="F242" i="1"/>
  <c r="F236" i="1"/>
  <c r="G65" i="1"/>
  <c r="H65" i="1"/>
  <c r="F210" i="1"/>
  <c r="F196" i="1"/>
  <c r="F189" i="1"/>
  <c r="F168" i="1"/>
  <c r="F157" i="1"/>
  <c r="F132" i="1"/>
  <c r="F113" i="1"/>
  <c r="F105" i="1"/>
  <c r="F97" i="1"/>
  <c r="F90" i="1"/>
  <c r="F83" i="1"/>
  <c r="F74" i="1"/>
  <c r="F63" i="1"/>
  <c r="F57" i="1"/>
  <c r="F51" i="1"/>
  <c r="F45" i="1"/>
  <c r="F39" i="1"/>
  <c r="F32" i="1"/>
  <c r="F19" i="1"/>
  <c r="F26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0" i="1"/>
  <c r="F799" i="1"/>
  <c r="F798" i="1"/>
  <c r="F797" i="1"/>
  <c r="F796" i="1"/>
  <c r="F795" i="1"/>
  <c r="F802" i="1" s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8" i="1"/>
  <c r="F747" i="1"/>
  <c r="F746" i="1"/>
  <c r="F745" i="1"/>
  <c r="F744" i="1"/>
  <c r="F743" i="1"/>
  <c r="F742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18" i="1"/>
  <c r="F717" i="1"/>
  <c r="F716" i="1"/>
  <c r="F715" i="1"/>
  <c r="F710" i="1"/>
  <c r="F709" i="1"/>
  <c r="F708" i="1"/>
  <c r="F707" i="1"/>
  <c r="F706" i="1"/>
  <c r="F705" i="1"/>
  <c r="F700" i="1"/>
  <c r="F699" i="1"/>
  <c r="F694" i="1"/>
  <c r="F693" i="1"/>
  <c r="F692" i="1"/>
  <c r="F686" i="1"/>
  <c r="F685" i="1"/>
  <c r="F684" i="1"/>
  <c r="F683" i="1"/>
  <c r="F681" i="1"/>
  <c r="F680" i="1"/>
  <c r="F679" i="1"/>
  <c r="F678" i="1"/>
  <c r="F677" i="1"/>
  <c r="F672" i="1"/>
  <c r="F671" i="1"/>
  <c r="F670" i="1"/>
  <c r="F669" i="1"/>
  <c r="F668" i="1"/>
  <c r="F667" i="1"/>
  <c r="F666" i="1"/>
  <c r="F665" i="1"/>
  <c r="F664" i="1"/>
  <c r="F663" i="1"/>
  <c r="F662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7" i="1"/>
  <c r="F596" i="1"/>
  <c r="F595" i="1"/>
  <c r="F594" i="1"/>
  <c r="F593" i="1"/>
  <c r="F592" i="1"/>
  <c r="F591" i="1"/>
  <c r="F590" i="1"/>
  <c r="F589" i="1"/>
  <c r="F587" i="1"/>
  <c r="F585" i="1"/>
  <c r="F582" i="1"/>
  <c r="F581" i="1"/>
  <c r="F580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75" i="1" s="1"/>
  <c r="F555" i="1"/>
  <c r="F554" i="1"/>
  <c r="F553" i="1"/>
  <c r="F558" i="1" s="1"/>
  <c r="F506" i="1"/>
  <c r="F505" i="1"/>
  <c r="F504" i="1"/>
  <c r="F499" i="1"/>
  <c r="F498" i="1"/>
  <c r="F497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72" i="1" s="1"/>
  <c r="F447" i="1"/>
  <c r="F446" i="1"/>
  <c r="F445" i="1"/>
  <c r="F444" i="1"/>
  <c r="F449" i="1" s="1"/>
  <c r="F439" i="1"/>
  <c r="F438" i="1"/>
  <c r="F437" i="1"/>
  <c r="F436" i="1"/>
  <c r="F435" i="1"/>
  <c r="F434" i="1"/>
  <c r="F433" i="1"/>
  <c r="F431" i="1"/>
  <c r="F430" i="1"/>
  <c r="F429" i="1"/>
  <c r="F428" i="1"/>
  <c r="F427" i="1"/>
  <c r="F426" i="1"/>
  <c r="F425" i="1"/>
  <c r="F424" i="1"/>
  <c r="F423" i="1"/>
  <c r="F422" i="1"/>
  <c r="F415" i="1"/>
  <c r="F414" i="1"/>
  <c r="F413" i="1"/>
  <c r="F412" i="1"/>
  <c r="F411" i="1"/>
  <c r="F395" i="1"/>
  <c r="F408" i="1" s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3" i="1"/>
  <c r="F372" i="1"/>
  <c r="F367" i="1"/>
  <c r="F366" i="1"/>
  <c r="F365" i="1"/>
  <c r="F362" i="1"/>
  <c r="F361" i="1"/>
  <c r="F360" i="1"/>
  <c r="F358" i="1"/>
  <c r="F355" i="1"/>
  <c r="F354" i="1"/>
  <c r="F353" i="1"/>
  <c r="F352" i="1"/>
  <c r="F350" i="1"/>
  <c r="F349" i="1"/>
  <c r="F348" i="1"/>
  <c r="F347" i="1"/>
  <c r="F342" i="1"/>
  <c r="F341" i="1"/>
  <c r="F340" i="1"/>
  <c r="F335" i="1"/>
  <c r="F334" i="1"/>
  <c r="F333" i="1"/>
  <c r="F332" i="1"/>
  <c r="F331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0" i="1"/>
  <c r="F309" i="1"/>
  <c r="F308" i="1"/>
  <c r="F307" i="1"/>
  <c r="F306" i="1"/>
  <c r="F305" i="1"/>
  <c r="F304" i="1"/>
  <c r="F303" i="1"/>
  <c r="F302" i="1"/>
  <c r="F295" i="1"/>
  <c r="F294" i="1"/>
  <c r="F293" i="1"/>
  <c r="F288" i="1"/>
  <c r="F287" i="1"/>
  <c r="F286" i="1"/>
  <c r="F285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57" i="1"/>
  <c r="F256" i="1"/>
  <c r="F255" i="1"/>
  <c r="F250" i="1"/>
  <c r="F249" i="1"/>
  <c r="F248" i="1"/>
  <c r="F247" i="1"/>
  <c r="F246" i="1"/>
  <c r="F241" i="1"/>
  <c r="F240" i="1"/>
  <c r="F243" i="1" s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0" i="1"/>
  <c r="F219" i="1"/>
  <c r="F218" i="1"/>
  <c r="F217" i="1"/>
  <c r="F216" i="1"/>
  <c r="F209" i="1"/>
  <c r="F208" i="1"/>
  <c r="F207" i="1"/>
  <c r="F206" i="1"/>
  <c r="F205" i="1"/>
  <c r="F204" i="1"/>
  <c r="F203" i="1"/>
  <c r="F202" i="1"/>
  <c r="F201" i="1"/>
  <c r="F200" i="1"/>
  <c r="F195" i="1"/>
  <c r="F194" i="1"/>
  <c r="F193" i="1"/>
  <c r="F197" i="1" s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67" i="1"/>
  <c r="F166" i="1"/>
  <c r="F164" i="1"/>
  <c r="F163" i="1"/>
  <c r="F162" i="1"/>
  <c r="F161" i="1"/>
  <c r="F155" i="1"/>
  <c r="F153" i="1"/>
  <c r="F152" i="1"/>
  <c r="F151" i="1"/>
  <c r="F150" i="1"/>
  <c r="F149" i="1"/>
  <c r="F148" i="1"/>
  <c r="F147" i="1"/>
  <c r="F146" i="1"/>
  <c r="F144" i="1"/>
  <c r="F143" i="1"/>
  <c r="F142" i="1"/>
  <c r="F141" i="1"/>
  <c r="F140" i="1"/>
  <c r="F139" i="1"/>
  <c r="F138" i="1"/>
  <c r="F137" i="1"/>
  <c r="F136" i="1"/>
  <c r="F131" i="1"/>
  <c r="F130" i="1"/>
  <c r="F129" i="1"/>
  <c r="F128" i="1"/>
  <c r="F127" i="1"/>
  <c r="F125" i="1"/>
  <c r="F124" i="1"/>
  <c r="F123" i="1"/>
  <c r="F122" i="1"/>
  <c r="F121" i="1"/>
  <c r="F120" i="1"/>
  <c r="F119" i="1"/>
  <c r="F118" i="1"/>
  <c r="F117" i="1"/>
  <c r="F112" i="1"/>
  <c r="F111" i="1"/>
  <c r="F110" i="1"/>
  <c r="F109" i="1"/>
  <c r="F104" i="1"/>
  <c r="F103" i="1"/>
  <c r="F102" i="1"/>
  <c r="F101" i="1"/>
  <c r="F96" i="1"/>
  <c r="F95" i="1"/>
  <c r="F94" i="1"/>
  <c r="F89" i="1"/>
  <c r="F88" i="1"/>
  <c r="F87" i="1"/>
  <c r="F82" i="1"/>
  <c r="F81" i="1"/>
  <c r="F80" i="1"/>
  <c r="F79" i="1"/>
  <c r="F78" i="1"/>
  <c r="F73" i="1"/>
  <c r="F72" i="1"/>
  <c r="F71" i="1"/>
  <c r="F70" i="1"/>
  <c r="F69" i="1"/>
  <c r="F62" i="1"/>
  <c r="F61" i="1"/>
  <c r="F56" i="1"/>
  <c r="F55" i="1"/>
  <c r="F58" i="1" s="1"/>
  <c r="F50" i="1"/>
  <c r="F49" i="1"/>
  <c r="F44" i="1"/>
  <c r="F43" i="1"/>
  <c r="F46" i="1" s="1"/>
  <c r="F38" i="1"/>
  <c r="F37" i="1"/>
  <c r="F36" i="1"/>
  <c r="F31" i="1"/>
  <c r="F30" i="1"/>
  <c r="F33" i="1" s="1"/>
  <c r="F25" i="1"/>
  <c r="F24" i="1"/>
  <c r="F23" i="1"/>
  <c r="F27" i="1" s="1"/>
  <c r="F12" i="1"/>
  <c r="F13" i="1"/>
  <c r="F14" i="1"/>
  <c r="F15" i="1"/>
  <c r="F16" i="1"/>
  <c r="F17" i="1"/>
  <c r="F18" i="1"/>
  <c r="F11" i="1"/>
  <c r="F10" i="1"/>
  <c r="F20" i="1" s="1"/>
  <c r="H212" i="1"/>
  <c r="G212" i="1"/>
  <c r="E65" i="1"/>
  <c r="H418" i="1"/>
  <c r="J803" i="1"/>
  <c r="J771" i="1"/>
  <c r="J509" i="1"/>
  <c r="J722" i="1"/>
  <c r="J298" i="1"/>
  <c r="J212" i="1"/>
  <c r="J576" i="1"/>
  <c r="I10" i="1"/>
  <c r="I20" i="1" s="1"/>
  <c r="J65" i="1"/>
  <c r="J828" i="1" s="1"/>
  <c r="I51" i="1"/>
  <c r="F52" i="1" l="1"/>
  <c r="F64" i="1"/>
  <c r="F91" i="1"/>
  <c r="F158" i="1"/>
  <c r="F190" i="1"/>
  <c r="F211" i="1"/>
  <c r="F259" i="1"/>
  <c r="F441" i="1"/>
  <c r="F712" i="1"/>
  <c r="F792" i="1"/>
  <c r="F803" i="1" s="1"/>
  <c r="F659" i="1"/>
  <c r="E133" i="1"/>
  <c r="E337" i="1"/>
  <c r="E392" i="1"/>
  <c r="E638" i="1"/>
  <c r="E282" i="1"/>
  <c r="I297" i="1"/>
  <c r="I312" i="1"/>
  <c r="I344" i="1"/>
  <c r="I392" i="1"/>
  <c r="I441" i="1"/>
  <c r="I472" i="1"/>
  <c r="I638" i="1"/>
  <c r="I674" i="1"/>
  <c r="I689" i="1"/>
  <c r="I695" i="1"/>
  <c r="I52" i="1"/>
  <c r="I550" i="1"/>
  <c r="F75" i="1"/>
  <c r="F106" i="1"/>
  <c r="F114" i="1"/>
  <c r="F133" i="1"/>
  <c r="F169" i="1"/>
  <c r="F237" i="1"/>
  <c r="F312" i="1"/>
  <c r="F392" i="1"/>
  <c r="F638" i="1"/>
  <c r="F689" i="1"/>
  <c r="F702" i="1"/>
  <c r="F721" i="1"/>
  <c r="F739" i="1"/>
  <c r="F771" i="1" s="1"/>
  <c r="F770" i="1"/>
  <c r="E114" i="1"/>
  <c r="E237" i="1"/>
  <c r="E827" i="1"/>
  <c r="I40" i="1"/>
  <c r="I114" i="1"/>
  <c r="I237" i="1"/>
  <c r="I252" i="1"/>
  <c r="I337" i="1"/>
  <c r="I417" i="1"/>
  <c r="I575" i="1"/>
  <c r="I659" i="1"/>
  <c r="I712" i="1"/>
  <c r="I739" i="1"/>
  <c r="I792" i="1"/>
  <c r="F40" i="1"/>
  <c r="F84" i="1"/>
  <c r="F98" i="1"/>
  <c r="F252" i="1"/>
  <c r="F282" i="1"/>
  <c r="F290" i="1"/>
  <c r="F297" i="1"/>
  <c r="F337" i="1"/>
  <c r="F344" i="1"/>
  <c r="F417" i="1"/>
  <c r="F501" i="1"/>
  <c r="F509" i="1" s="1"/>
  <c r="F508" i="1"/>
  <c r="F674" i="1"/>
  <c r="F695" i="1"/>
  <c r="F827" i="1"/>
  <c r="E190" i="1"/>
  <c r="H828" i="1"/>
  <c r="I27" i="1"/>
  <c r="I65" i="1" s="1"/>
  <c r="I33" i="1"/>
  <c r="I58" i="1"/>
  <c r="I84" i="1"/>
  <c r="I133" i="1"/>
  <c r="I158" i="1"/>
  <c r="I197" i="1"/>
  <c r="I211" i="1"/>
  <c r="I243" i="1"/>
  <c r="I259" i="1"/>
  <c r="I282" i="1"/>
  <c r="I290" i="1"/>
  <c r="I449" i="1"/>
  <c r="I501" i="1"/>
  <c r="I702" i="1"/>
  <c r="I770" i="1"/>
  <c r="I802" i="1"/>
  <c r="E212" i="1"/>
  <c r="F65" i="1"/>
  <c r="E298" i="1"/>
  <c r="I212" i="1"/>
  <c r="I721" i="1"/>
  <c r="F722" i="1"/>
  <c r="I576" i="1"/>
  <c r="F550" i="1"/>
  <c r="F576" i="1" s="1"/>
  <c r="I418" i="1"/>
  <c r="E550" i="1"/>
  <c r="E576" i="1" s="1"/>
  <c r="E659" i="1"/>
  <c r="E722" i="1" s="1"/>
  <c r="G721" i="1"/>
  <c r="G722" i="1" s="1"/>
  <c r="G827" i="1"/>
  <c r="I826" i="1"/>
  <c r="I827" i="1" s="1"/>
  <c r="G828" i="1" l="1"/>
  <c r="I722" i="1"/>
  <c r="I803" i="1"/>
  <c r="I298" i="1"/>
  <c r="I771" i="1"/>
  <c r="F418" i="1"/>
  <c r="F298" i="1"/>
  <c r="F212" i="1"/>
  <c r="I509" i="1"/>
  <c r="I828" i="1" s="1"/>
  <c r="E418" i="1"/>
  <c r="F828" i="1"/>
  <c r="E828" i="1"/>
</calcChain>
</file>

<file path=xl/sharedStrings.xml><?xml version="1.0" encoding="utf-8"?>
<sst xmlns="http://schemas.openxmlformats.org/spreadsheetml/2006/main" count="843" uniqueCount="523">
  <si>
    <t>EDUC. AID-BLIND &amp; VISUALLY HANDICAPPED CHILDREN</t>
  </si>
  <si>
    <t>SPECIAL TRAINING FOR THE DEAF AND BLIND</t>
  </si>
  <si>
    <t>VOCATIONAL REHABILITATION-DISABLED</t>
  </si>
  <si>
    <t>VOCATIONAL REHABILITATION-BLIND</t>
  </si>
  <si>
    <t>NEIGHBORHOOD YOUTH CENTER</t>
  </si>
  <si>
    <t>CHILD CARE SERVICES</t>
  </si>
  <si>
    <t>EVENSTART</t>
  </si>
  <si>
    <t>SCHOOL READINESS QUALITY ENHANCEMENT</t>
  </si>
  <si>
    <t>RETIREES HEALTH SERVICE COST</t>
  </si>
  <si>
    <t>MUNICIPAL RETIREES HEALTH INSURANCE COST</t>
  </si>
  <si>
    <t>BOARD OF REGENTS FOR HIGHER EDUCATION</t>
  </si>
  <si>
    <t>COMMUNITY TECHNICAL COLLEGE SYSTEM</t>
  </si>
  <si>
    <t>BOARD OF REGENTS</t>
  </si>
  <si>
    <t>DIFFERENTIAL RESPONSE SYSTEM</t>
  </si>
  <si>
    <t>LEGAL AID</t>
  </si>
  <si>
    <t>CRIMINAL JUSTICE INFORMATION SYSTEM</t>
  </si>
  <si>
    <t>JUDGES &amp; COMPENSATION COMMISSIONERS RETIREMENT</t>
  </si>
  <si>
    <t xml:space="preserve">EMERGENCY SPILL RESPONSE </t>
  </si>
  <si>
    <t>SOLID WASTE MANAGEMENT</t>
  </si>
  <si>
    <t>UNDERGROUND STORAGE TANK</t>
  </si>
  <si>
    <t>ENVIRONMENTAL CONSERVATION</t>
  </si>
  <si>
    <t>ENVIRONMENTAL QUALITY</t>
  </si>
  <si>
    <t>VOLUNTARY SERVICES</t>
  </si>
  <si>
    <t>CHARTER OAK HEALTH PLAN</t>
  </si>
  <si>
    <t>COMMUNITY PLANS FOR EARLY CHILDHOOD</t>
  </si>
  <si>
    <t>IMPROVING EARLY LITERACY</t>
  </si>
  <si>
    <t>CHILDREN OF INCARCERATED PARENTS</t>
  </si>
  <si>
    <t>VOLUNTEER SERVICES</t>
  </si>
  <si>
    <t>DEPARTMENT OF CHILDREN AND FAMILIES</t>
  </si>
  <si>
    <t>HEALTH ASSESSMENT AND CONSULTATION</t>
  </si>
  <si>
    <t>GRANTS FOR PSYCHIATRIC CLINICS FOR CHILDREN</t>
  </si>
  <si>
    <t>DAY TREATMENT CENTERS FOR CHILDREN</t>
  </si>
  <si>
    <t>CHILD ABUSE AND NEGLECT INTERVENTION</t>
  </si>
  <si>
    <t>COMMUNITY BASED PREVENTION PROGRAMS</t>
  </si>
  <si>
    <t>FAMILY VIOLENCE OUTREACH AND COUNSELING</t>
  </si>
  <si>
    <t>NO NEXUS SPECIAL EDUCATION</t>
  </si>
  <si>
    <t>FAMILY PRESERVATION SERVICES</t>
  </si>
  <si>
    <t>SUBSTANCE ABUSE TREATMENT</t>
  </si>
  <si>
    <t>CHILD WELFARE SUPPORT SERVICES</t>
  </si>
  <si>
    <t>BOARD AND CARE FOR CHILDREN - ADOPTION</t>
  </si>
  <si>
    <t>BOARD AND CARE FOR CHILDREN - FOSTER</t>
  </si>
  <si>
    <t>BOARD AND CARE FOR CHILDREN - RESIDENTIAL</t>
  </si>
  <si>
    <t>INDIVIDUALIZED FAMILY SUPPORTS</t>
  </si>
  <si>
    <t>COMMUNITY KIDCARE</t>
  </si>
  <si>
    <t>CHILDREN'S TRUST FUND</t>
  </si>
  <si>
    <t>JUDICIAL</t>
  </si>
  <si>
    <t>JUDICIAL DEPARTMENT</t>
  </si>
  <si>
    <t>ALTERNATIVE INCARCERATION PROGRAM</t>
  </si>
  <si>
    <t>JUSTICE EDUCATION CENTER, INC.</t>
  </si>
  <si>
    <t>JUVENILE ALTERNATIVE INCARCERATION</t>
  </si>
  <si>
    <t>JUVENILE JUSTICE CENTERS</t>
  </si>
  <si>
    <t>PUBLIC DEFENDER SERVICES COMMISSION</t>
  </si>
  <si>
    <t>NON-FUNCTIONAL</t>
  </si>
  <si>
    <t>DEBT SERVICE</t>
  </si>
  <si>
    <t>CHEFA DAY CARE SECURITY</t>
  </si>
  <si>
    <t>RESERVE FOR SALARY ADJUSTMENTS</t>
  </si>
  <si>
    <t>JUDICIAL REVIEW COUNCIL</t>
  </si>
  <si>
    <t>INTERSTATE ENVIRONMENTAL COMMISSION</t>
  </si>
  <si>
    <t>UNEMPLOYMENT COMPENSATION</t>
  </si>
  <si>
    <t>HIGHER EDUCATION ALTERNATIVE RETIREMENT SYSTEM</t>
  </si>
  <si>
    <t>PENSION AND RETIREMENTS - OTHER STATUTORY</t>
  </si>
  <si>
    <t>TUITION REIMBURSEMENT - TRAINING AND TRAVEL</t>
  </si>
  <si>
    <t>EMPLOYERS SOCIAL SECURITY TAX</t>
  </si>
  <si>
    <t>STATE EMPLOYEES HEALTH SERVICE COST</t>
  </si>
  <si>
    <t>INSURANCE RECOVERIES</t>
  </si>
  <si>
    <t>FLAG RESTORATION</t>
  </si>
  <si>
    <t>REIMBURSE TOWNS - TAX LOSS-STATE PROPERTY</t>
  </si>
  <si>
    <t>LATINO AND PUERTO RICAN AFFAIRS COMMISSION</t>
  </si>
  <si>
    <t>CHILD CARE SERVICES - TANF/CCDBG</t>
  </si>
  <si>
    <t>AMISTAD VESSEL</t>
  </si>
  <si>
    <t>NEW HAVEN ARTS COUNCIL</t>
  </si>
  <si>
    <t>BEARDSLEY ZOO</t>
  </si>
  <si>
    <t>TOURISM DISTRICTS</t>
  </si>
  <si>
    <t>GREATER HARTFORD ARTS COUNCIL</t>
  </si>
  <si>
    <t>MARITIME CENTER AUTHORITY</t>
  </si>
  <si>
    <t>AMISTAD COMMITTEE FOR THE FREEDOM TRAIL</t>
  </si>
  <si>
    <t>SUBSIDIZED ASSISTED LIVING DEMONSTRATION</t>
  </si>
  <si>
    <t>BEHAVIORAL HEALTH MEDICATIONS</t>
  </si>
  <si>
    <t>INFRASTRUCTURE COMMUNITY ACTION PROGRAM</t>
  </si>
  <si>
    <t>COMMUNITY SUPPORT SERVICES</t>
  </si>
  <si>
    <t>JUVENILE JUSTICE OUTREACH SERVICES</t>
  </si>
  <si>
    <t>COVENANT TO CARE</t>
  </si>
  <si>
    <t>SUPPORT SERVICES FOR VETERANS</t>
  </si>
  <si>
    <t>STATE-WIDE MARKETING</t>
  </si>
  <si>
    <t>QUINEBAUG TOURISM</t>
  </si>
  <si>
    <t>EASTERN TOURISM</t>
  </si>
  <si>
    <t>MYSTIC AQUARIUM</t>
  </si>
  <si>
    <t>CENTRAL TOURISM</t>
  </si>
  <si>
    <t>AFTER SCHOOL PROGRAM`</t>
  </si>
  <si>
    <t>CONNECTICUT WRITING PROJECT</t>
  </si>
  <si>
    <t>ENHANCED EMPLOYMENT OPPORTUNITIES</t>
  </si>
  <si>
    <t>INTERNATIONAL INITIATIVES</t>
  </si>
  <si>
    <t>CHARTER OAK STATE COLLEGE</t>
  </si>
  <si>
    <t>FAMILY SUPPORT SERVICES</t>
  </si>
  <si>
    <t>NEW ENGLAND BOARD OF HIGHER EDUCATION</t>
  </si>
  <si>
    <t>REIMBURSE PROPERTY TAX - DISABILITY EXEMPTION</t>
  </si>
  <si>
    <t>WILDLIFE DISEASE PREVENTION</t>
  </si>
  <si>
    <t>NEW HAVEN FESTIVAL OF ARTS AND IDEAS</t>
  </si>
  <si>
    <t>OFFICE OF THE CHIEF MEDICAL EXAMINER</t>
  </si>
  <si>
    <t>NEIGHBORHOOD CENTER</t>
  </si>
  <si>
    <t>STATEMENT OF APPROPRIATIONS AND EXPENDITURES</t>
  </si>
  <si>
    <t xml:space="preserve">    AGENCY TOTAL</t>
  </si>
  <si>
    <t xml:space="preserve">    TOTAL LEGISLATIVE</t>
  </si>
  <si>
    <t>AND INITIAL</t>
  </si>
  <si>
    <t>REGULATION AND PROTECTION</t>
  </si>
  <si>
    <t xml:space="preserve">    TOTAL GENERAL GOVERNMENT</t>
  </si>
  <si>
    <t xml:space="preserve">    TOTAL REGULATION AND PROTECTION</t>
  </si>
  <si>
    <t xml:space="preserve">    TOTAL CONSERVATION AND DEVELOPMENT</t>
  </si>
  <si>
    <t xml:space="preserve">    TOTAL HEALTH AND HOSPITALS</t>
  </si>
  <si>
    <t xml:space="preserve">    TOTAL HUMAN SERVICES</t>
  </si>
  <si>
    <t xml:space="preserve">    TOTAL EDUCATION, MUSEUMS, LIBRARIES</t>
  </si>
  <si>
    <t xml:space="preserve">    TOTAL CORRECTIONS</t>
  </si>
  <si>
    <t xml:space="preserve">    TOTAL JUDICIAL</t>
  </si>
  <si>
    <t xml:space="preserve">    TOTAL NON-FUNCTIONAL</t>
  </si>
  <si>
    <t xml:space="preserve">    TOTAL BUDGETED APPROPRIATIONS</t>
  </si>
  <si>
    <t>APPROPRIATION</t>
  </si>
  <si>
    <t>TOTAL</t>
  </si>
  <si>
    <t>APPROPRIATIONS</t>
  </si>
  <si>
    <t>ADJUSTMENTS</t>
  </si>
  <si>
    <t>EXPENDITURES</t>
  </si>
  <si>
    <t>LAPSED</t>
  </si>
  <si>
    <t>CONTINUED</t>
  </si>
  <si>
    <t>LEGISLATIVE</t>
  </si>
  <si>
    <t>LEGISLATIVE MANAGEMENT</t>
  </si>
  <si>
    <t>PERSONAL SERVICES</t>
  </si>
  <si>
    <t>OTHER EXPENSES</t>
  </si>
  <si>
    <t>EQUIPMENT</t>
  </si>
  <si>
    <t>INTERIM SALARY/CAUCUS OFFICES</t>
  </si>
  <si>
    <t>INTERSTATE CONFERENCE FUND</t>
  </si>
  <si>
    <t>AUDITORS OF PUBLIC ACCOUNTS</t>
  </si>
  <si>
    <t>COMMISSION ON CHILDREN</t>
  </si>
  <si>
    <t>AFRICAN-AMERICAN AFFAIRS COMMISSION</t>
  </si>
  <si>
    <t>GENERAL GOVERNMENT</t>
  </si>
  <si>
    <t>GOVERNOR'S OFFICE</t>
  </si>
  <si>
    <t>NEW ENGLAND GOVERNORS' CONFERENCE</t>
  </si>
  <si>
    <t>NATIONAL GOVERNORS' ASSOCIATION</t>
  </si>
  <si>
    <t>SECRETARY OF THE STATE</t>
  </si>
  <si>
    <t>LIEUTENANT GOVERNOR'S OFFICE</t>
  </si>
  <si>
    <t>ELECTIONS ENFORCEMENT COMMISSION</t>
  </si>
  <si>
    <t>FREEDOM OF INFORMATION COMMISSION</t>
  </si>
  <si>
    <t>JUDICIAL SELECTION COMMISSION</t>
  </si>
  <si>
    <t>STATE TREASURER</t>
  </si>
  <si>
    <t>STATE COMPTROLLER</t>
  </si>
  <si>
    <t>GOVERNMENTAL ACCOUNTING STANDARDS BOARD</t>
  </si>
  <si>
    <t>DEPARTMENT OF REVENUE SERVICES</t>
  </si>
  <si>
    <t>COLLECTION AND LITIGATION CONTINGENCY FUND</t>
  </si>
  <si>
    <t>OFFICE OF POLICY AND MANAGEMENT</t>
  </si>
  <si>
    <t>AUTOMATED BUDGET SYSTEM &amp; DATA BASE LINK</t>
  </si>
  <si>
    <t>CASH MANAGEMENT IMPROVEMENT ACT</t>
  </si>
  <si>
    <t>JUSTICE ASSISTANCE GRANTS</t>
  </si>
  <si>
    <t>TAX RELIEF FOR ELDERLY RENTERS</t>
  </si>
  <si>
    <t>DISTRESSED MUNICIPALITIES</t>
  </si>
  <si>
    <t>PROPERTY TAX RELIEF ELDERLY CIRCUIT BREAKER</t>
  </si>
  <si>
    <t>PROPERTY TAX RELIEF ELDERLY FREEZE PROGRAM</t>
  </si>
  <si>
    <t>PROPERTY TAX RELIEF FOR VETERANS</t>
  </si>
  <si>
    <t>CETC WORKFORCE</t>
  </si>
  <si>
    <t>JOBS FUNNEL PROJECTS</t>
  </si>
  <si>
    <t>DEPARTMENT OF ADMINISTRATIVE SERVICES</t>
  </si>
  <si>
    <t>LOSS CONTROL RISK MANAGEMENT</t>
  </si>
  <si>
    <t>QUALITY OF WORK-LIFE</t>
  </si>
  <si>
    <t>REFUNDS OF COLLECTIONS</t>
  </si>
  <si>
    <t>WORKERS' COMPENSATION ADMINISTRATOR</t>
  </si>
  <si>
    <t>MANAGEMENT SERVICES</t>
  </si>
  <si>
    <t>CAPITOL DAY CARE CENTER</t>
  </si>
  <si>
    <t>ATTORNEY GENERAL</t>
  </si>
  <si>
    <t>ADJUDICATED CLAIMS</t>
  </si>
  <si>
    <t>DIVISION OF CRIMINAL JUSTICE</t>
  </si>
  <si>
    <t>FORENSIC SEX EVIDENCE EXAMS</t>
  </si>
  <si>
    <t>WITNESS PROTECTION</t>
  </si>
  <si>
    <t>TRAINING AND EDUCATION</t>
  </si>
  <si>
    <t>EXPERT WITNESSES</t>
  </si>
  <si>
    <t>MEDICAID FRAUD CONTROL</t>
  </si>
  <si>
    <t>CRIMINAL JUSTICE COMMISSION</t>
  </si>
  <si>
    <t>STRESS REDUCTION</t>
  </si>
  <si>
    <t>FLEET PURCHASE</t>
  </si>
  <si>
    <t>WORKERS' COMPENSATION CLAIMS</t>
  </si>
  <si>
    <t>BOARD OF FIREARMS PERMIT EXAMINERS</t>
  </si>
  <si>
    <t>MILITARY DEPARTMENT</t>
  </si>
  <si>
    <t>DEPARTMENT OF CONSUMER PROTECTION</t>
  </si>
  <si>
    <t>WORKFORCE INVESTMENT ACT</t>
  </si>
  <si>
    <t>JOBS FIRST EMPLOYMENT SERVICES</t>
  </si>
  <si>
    <t>COMMISSION ON HUMAN RIGHTS AND OPPORTUNITIES</t>
  </si>
  <si>
    <t>MARTIN LUTHER KING, JR. COMMISSION</t>
  </si>
  <si>
    <t>PROTECTION AND ADVOCACY FOR PERSONS WITH DISABILITIES</t>
  </si>
  <si>
    <t>OFFICE OF THE CHILD ADVOCATE</t>
  </si>
  <si>
    <t>CHILD FATALITY REVIEW PANEL</t>
  </si>
  <si>
    <t>CONSERVATION AND DEVELOPMENT</t>
  </si>
  <si>
    <t>DEPARTMENT OF AGRICULTURE</t>
  </si>
  <si>
    <t>VIBRIO BACTERIUM PROGRAM</t>
  </si>
  <si>
    <t>COLLECTION OF AGRICULTURAL STATISTICS</t>
  </si>
  <si>
    <t>TUBERCULOSIS AND BRUCELLOSIS INDEMNITY</t>
  </si>
  <si>
    <t>WIC COUPON PROGRAM FOR FRESH PRODUCE</t>
  </si>
  <si>
    <t>MOSQUITO CONTROL</t>
  </si>
  <si>
    <t>STATE SUPERFUND SITE MAINTENANCE</t>
  </si>
  <si>
    <t>LABORATORY FEES</t>
  </si>
  <si>
    <t>DAM MAINTENANCE</t>
  </si>
  <si>
    <t>NORTHEAST INTERSTATE FOREST FIRE COMPACT</t>
  </si>
  <si>
    <t>THAMES RIVER VALLEY FLOOD CONTROL COMMISSION</t>
  </si>
  <si>
    <t>COUNCIL ON ENVIRONMENTAL QUALITY</t>
  </si>
  <si>
    <t>DEPARTMENT OF ECONOMIC AND COMMUNITY DEVELOPMENT</t>
  </si>
  <si>
    <t>ELDERLY RENTAL REGISTRY AND COUNSELORS</t>
  </si>
  <si>
    <t>CONGREGATE FACILITIES OPERATION COSTS</t>
  </si>
  <si>
    <t>HOUSING ASSISTANCE AND COUNSELING PROGRAM</t>
  </si>
  <si>
    <t>ELDERLY CONGREGATE RENT SUBSIDY</t>
  </si>
  <si>
    <t>TAX ABATEMENT</t>
  </si>
  <si>
    <t>PAYMENT IN LIEU OF TAXES</t>
  </si>
  <si>
    <t>HEALTH AND HOSPITALS</t>
  </si>
  <si>
    <t>DEPARTMENT OF PUBLIC HEALTH</t>
  </si>
  <si>
    <t>YOUNG PARENTS PROGRAM</t>
  </si>
  <si>
    <t>NEEDLE AND SYRINGE EXCHANGE PROGRAM</t>
  </si>
  <si>
    <t>AIDS SERVICES</t>
  </si>
  <si>
    <t>CHILDREN WITH SPECIAL HEALTH CARE NEEDS</t>
  </si>
  <si>
    <t>MEDICAID ADMINISTRATION</t>
  </si>
  <si>
    <t>COMMUNITY HEALTH SERVICES</t>
  </si>
  <si>
    <t>RAPE CRISIS</t>
  </si>
  <si>
    <t>X-RAY SCREENING AND TUBERCULOSIS CARE</t>
  </si>
  <si>
    <t>GENETIC DISEASES PROGRAMS</t>
  </si>
  <si>
    <t>LOCAL AND DISTRICT DEPARTMENTS OF HEALTH</t>
  </si>
  <si>
    <t>VENEREAL DISEASE CONTROL</t>
  </si>
  <si>
    <t>SCHOOL BASED HEALTH CLINICS</t>
  </si>
  <si>
    <t>MEDICOLEGAL INVESTIGATIONS</t>
  </si>
  <si>
    <t>HUMAN RESOURCE DEVELOPMENT</t>
  </si>
  <si>
    <t>FAMILY SUPPORT GRANTS</t>
  </si>
  <si>
    <t>COOPERATIVE PLACEMENTS PROGRAM</t>
  </si>
  <si>
    <t>CLINICAL SERVICES</t>
  </si>
  <si>
    <t>EARLY INTERVENTION</t>
  </si>
  <si>
    <t>COMMUNITY TEMPORARY SUPPORT SERVICES</t>
  </si>
  <si>
    <t>RENT SUBSIDY PROGRAM</t>
  </si>
  <si>
    <t>FAMILY REUNION PROGRAM</t>
  </si>
  <si>
    <t>EMPLOYMENT OPPORTUNITIES AND DAY SERVICES</t>
  </si>
  <si>
    <t>COMMUNITY RESIDENTIAL SERVICES</t>
  </si>
  <si>
    <t>DEPARTMENT OF MENTAL HEALTH AND ADDICTION SERVICES</t>
  </si>
  <si>
    <t>HOUSING SUPPORTS AND SERVICES</t>
  </si>
  <si>
    <t>MANAGED SERVICE SYSTEM</t>
  </si>
  <si>
    <t>LEGAL SERVICES</t>
  </si>
  <si>
    <t>CONNECTICUT MENTAL HEALTH CENTER</t>
  </si>
  <si>
    <t>PROFESSIONAL SERVICES</t>
  </si>
  <si>
    <t>GENERAL ASSISTANCE MANAGED CARE</t>
  </si>
  <si>
    <t>NURSING HOME SCREENING</t>
  </si>
  <si>
    <t>TBI COMMUNITY SERVICES</t>
  </si>
  <si>
    <t>JAIL DIVERSION</t>
  </si>
  <si>
    <t>GRANTS FOR SUBSTANCE ABUSE SERVICES</t>
  </si>
  <si>
    <t>GRANTS FOR MENTAL HEALTH SERVICES</t>
  </si>
  <si>
    <t>EMPLOYMENT OPPORTUNITIES</t>
  </si>
  <si>
    <t>PSYCHIATRIC SECURITY REVIEW BOARD</t>
  </si>
  <si>
    <t>HUMAN SERVICES</t>
  </si>
  <si>
    <t>DEPARTMENT OF SOCIAL SERVICES</t>
  </si>
  <si>
    <t>STATE FOOD STAMP SUPPLEMENT</t>
  </si>
  <si>
    <t>COMMISSION ON AGING</t>
  </si>
  <si>
    <t>OLD AGE ASSISTANCE</t>
  </si>
  <si>
    <t>AID TO THE BLIND</t>
  </si>
  <si>
    <t>AID TO THE DISABLED</t>
  </si>
  <si>
    <t>TEMPORARY ASSISTANCE TO FAMILIES-TANF</t>
  </si>
  <si>
    <t>EMERGENCY ASSISTANCE</t>
  </si>
  <si>
    <t>FOOD STAMP TRAINING EXPENSES</t>
  </si>
  <si>
    <t>HEALTHY START</t>
  </si>
  <si>
    <t>CONNECTICUT HOME CARE PROGRAM</t>
  </si>
  <si>
    <t>SERVICES TO THE ELDERLY</t>
  </si>
  <si>
    <t>SAFETY NET SERVICES</t>
  </si>
  <si>
    <t>SERVICES FOR PERSONS WITH DISABILITIES</t>
  </si>
  <si>
    <t>NUTRITION ASSISTANCE</t>
  </si>
  <si>
    <t>HOUSING/HOMELESS SERVICES</t>
  </si>
  <si>
    <t>INDEPENDENT LIVING CENTERS</t>
  </si>
  <si>
    <t>STATE ADMINISTERED GENERAL ASSISTANCE</t>
  </si>
  <si>
    <t>SCHOOL READINESS</t>
  </si>
  <si>
    <t>CONNECTICUT CHILDREN'S MEDICAL CENTER</t>
  </si>
  <si>
    <t>COMMUNITY SERVICES</t>
  </si>
  <si>
    <t>TEEN PREGNANCY PREVENTION</t>
  </si>
  <si>
    <t>EDUCATION, MUSEUMS, LIBRARIES</t>
  </si>
  <si>
    <t>DEPARTMENT OF EDUCATION</t>
  </si>
  <si>
    <t>EARLY CHILDHOOD PROGRAM</t>
  </si>
  <si>
    <t>DEVELOPMENT OF MASTERY EXAMS - GRADES 4, 6 AND 8</t>
  </si>
  <si>
    <t>PRIMARY MENTAL HEALTH</t>
  </si>
  <si>
    <t>ADULT EDUCATION ACTION</t>
  </si>
  <si>
    <t>CONNECTICUT PRE-ENGINEERING PROGRAM</t>
  </si>
  <si>
    <t>AMERICAN SCHOOL FOR THE DEAF</t>
  </si>
  <si>
    <t>REGIONAL EDUCATION SERVICES</t>
  </si>
  <si>
    <t>HEAD START SERVICES</t>
  </si>
  <si>
    <t>HEAD START ENHANCEMENT</t>
  </si>
  <si>
    <t>FAMILY RESOURCE CENTERS</t>
  </si>
  <si>
    <t>VOCATIONAL AGRICULTURE</t>
  </si>
  <si>
    <t>TRANSPORTATION OF SCHOOL CHILDREN</t>
  </si>
  <si>
    <t>ADULT EDUCATION</t>
  </si>
  <si>
    <t>EDUCATION EQUALIZATION GRANTS</t>
  </si>
  <si>
    <t>BILINGUAL EDUCATION</t>
  </si>
  <si>
    <t>PRIORITY SCHOOL DISTRICTS</t>
  </si>
  <si>
    <t>INTERDISTRICT COOPERATION</t>
  </si>
  <si>
    <t>SCHOOL BREAKFAST PROGRAM</t>
  </si>
  <si>
    <t>EXCESS COST - STUDENT BASED</t>
  </si>
  <si>
    <t>NON-PUBLIC SCHOOL TRANSPORTATION</t>
  </si>
  <si>
    <t>SCHOOL TO WORK OPPORTUNITIES</t>
  </si>
  <si>
    <t>YOUTH SERVICE BUREAUS</t>
  </si>
  <si>
    <t>OPEN CHOICE PROGRAM</t>
  </si>
  <si>
    <t>MAGNET SCHOOLS</t>
  </si>
  <si>
    <t>SUPPLEMENTARY RELIEF AND SERVICES</t>
  </si>
  <si>
    <t>STATE LIBRARY</t>
  </si>
  <si>
    <t>STATEWIDE DIGITAL LIBRARY</t>
  </si>
  <si>
    <t>INTERLIBRARY LOAN DELIVERY SERVICE</t>
  </si>
  <si>
    <t>LEGAL/LEGISLATIVE LIBRARY MATERIALS</t>
  </si>
  <si>
    <t>SUPPORT COOPERATING LIBRARY SERVICE UNITS</t>
  </si>
  <si>
    <t>GRANTS TO PUBLIC LIBRARIES</t>
  </si>
  <si>
    <t>CONNECTICARD PAYMENTS</t>
  </si>
  <si>
    <t>MINORITY ADVANCEMENT PROGRAM</t>
  </si>
  <si>
    <t>ALTERNATE ROUTE TO CERTIFICATION</t>
  </si>
  <si>
    <t>NATIONAL SERVICE ACT</t>
  </si>
  <si>
    <t>MINORITY TEACHER INCENTIVE PROGRAM</t>
  </si>
  <si>
    <t>OPERATING EXPENSES</t>
  </si>
  <si>
    <t>UNIVERSITY OF CONNECTICUT</t>
  </si>
  <si>
    <t>UNIVERSITY OF CONNECTICUT HEALTH CENTER</t>
  </si>
  <si>
    <t>TEACHERS' RETIREMENT BOARD</t>
  </si>
  <si>
    <t>RETIREMENT CONTRIBUTIONS</t>
  </si>
  <si>
    <t>CORRECTIONS</t>
  </si>
  <si>
    <t>DEPARTMENT OF CORRECTION</t>
  </si>
  <si>
    <t>STRESS MANAGEMENT</t>
  </si>
  <si>
    <t>INMATE MEDICAL SERVICES</t>
  </si>
  <si>
    <t>AID TO PAROLED AND DISCHARGED INMATES</t>
  </si>
  <si>
    <t>LEGAL SERVICES TO PRISONERS</t>
  </si>
  <si>
    <t>BOARD OF ACCOUNTANCY</t>
  </si>
  <si>
    <t>VETERANS' SERVICE BONUSES</t>
  </si>
  <si>
    <t>STRIDE</t>
  </si>
  <si>
    <t>APPRENTICESHIP PROGRAM</t>
  </si>
  <si>
    <t>PILOT PROGRAM FOR AUTISM SERVICES</t>
  </si>
  <si>
    <t>DISCHARGE AND DIVERSION SERVICES</t>
  </si>
  <si>
    <t>DEATH BENEFITS FOR STATE EMPLOYEES</t>
  </si>
  <si>
    <t>REIMBURSE TOWNS - TAX LOSS-PRIV. TAX-EXEMPT PROP.</t>
  </si>
  <si>
    <t>BREAST AND CERVICAL CANCER DETECTION/TREATMENT</t>
  </si>
  <si>
    <t>CT RIVER VALLEY FLOOD CONTROL COMMISSION</t>
  </si>
  <si>
    <t>N. ENGLAND INTERSTATE WATER POLLUTION COMMISSION</t>
  </si>
  <si>
    <t>HUMAN RESOURCE DEVELOPMENT-HISPANIC PROGRAMS</t>
  </si>
  <si>
    <t>HEALTH &amp; WELFARE SERVICES PUPILS PRIVATE SCHOOLS</t>
  </si>
  <si>
    <t>INFORMATION TECHNOLOGY INITIATIVES</t>
  </si>
  <si>
    <t>DEPARTMENT OF VETERANS' AFFAIRS</t>
  </si>
  <si>
    <t>BURIAL EXPENSES</t>
  </si>
  <si>
    <t>HEADSTONES</t>
  </si>
  <si>
    <t>TUITION REIMBURSEMENT- TRAINING AND TRAVEL</t>
  </si>
  <si>
    <t>EMPLOYEES' REVIEW BOARD</t>
  </si>
  <si>
    <t>HONOR GUARDS</t>
  </si>
  <si>
    <t>CONNECTICUT CAREER RESOURCE NETWORK</t>
  </si>
  <si>
    <t>21ST CENTURY JOBS</t>
  </si>
  <si>
    <t>INCUMBENT WORKER TRAINING</t>
  </si>
  <si>
    <t>OFFICE OF THE VICTIM ADVOCATE</t>
  </si>
  <si>
    <t>OLD STATE HOUSE</t>
  </si>
  <si>
    <t>NATIONAL THEATRE FOR THE DEAF</t>
  </si>
  <si>
    <t>PRISON OVERCROWDING</t>
  </si>
  <si>
    <t>AWARDS TO CHILDREN OF DECEASED/DISABLED VETERANS</t>
  </si>
  <si>
    <t>VICTIM SECURITY ACCOUNT</t>
  </si>
  <si>
    <t>UCONN 2000 - DEBT SERVICE</t>
  </si>
  <si>
    <t>RETIRED STATE EMPLOYEES HEALTH SERVICE COST</t>
  </si>
  <si>
    <t>LONGITUDINAL DATA SYSTEM</t>
  </si>
  <si>
    <t>YOUTHFUL OFFENDER STATUS</t>
  </si>
  <si>
    <t>STATE OF CONNECTICUT GENERAL FUND</t>
  </si>
  <si>
    <t>STRIVE</t>
  </si>
  <si>
    <t>SENIOR FOOD VOUCHERS</t>
  </si>
  <si>
    <t>HARTFORD URBAN ARTS GRANT</t>
  </si>
  <si>
    <t>MAIN STREET INITIATIVES</t>
  </si>
  <si>
    <t>OFFICE OF MILITARY AFFAIRS</t>
  </si>
  <si>
    <t>HOME AND COMMUNITY BASED SERVICES</t>
  </si>
  <si>
    <t>SCHOOL ACCOUNTABILITY</t>
  </si>
  <si>
    <t>SHEFF SETTLEMENT</t>
  </si>
  <si>
    <t>YOUTH SERVICE BUREAU ENHANCEMENT</t>
  </si>
  <si>
    <t>HEAD START - EARLY CHILDHOOD LINK</t>
  </si>
  <si>
    <t>COMPUTER ACCESS</t>
  </si>
  <si>
    <t>PROBATE COURT</t>
  </si>
  <si>
    <t>CONTRACTED ATTORNEYS RELATED EXPENSES</t>
  </si>
  <si>
    <t>DEPARTMENT OF DEVELOPMENTAL SERVICES</t>
  </si>
  <si>
    <t>COMMPACT SCHOOLS</t>
  </si>
  <si>
    <t>SPANISH-AMERICAN MERCHANTS ASSOCIATION</t>
  </si>
  <si>
    <t>LABOR MANAGEMENT FUND</t>
  </si>
  <si>
    <t>CHILDREN'S HEALTH INITIATIVE</t>
  </si>
  <si>
    <t>LITIGATION SETTLEMENT</t>
  </si>
  <si>
    <t>COMMUNITY RESPITE CARE PROGRAM</t>
  </si>
  <si>
    <t>FAIR TESTING</t>
  </si>
  <si>
    <t>TRANSITION FOR EMPLOYMENT INDEPENDENCE PROGRAM</t>
  </si>
  <si>
    <t>CHILD NUTRITION STATE MATCH</t>
  </si>
  <si>
    <t>CT ACADEMY OF SCIENCE AND ENGINEERING</t>
  </si>
  <si>
    <t>OFFICE OF GOVERNMENTAL ACCOUNTABILITY</t>
  </si>
  <si>
    <t>CITIZENS' ELECTION FUND ADMINISTRATION</t>
  </si>
  <si>
    <t>OFFICE OF STATE ETHICS</t>
  </si>
  <si>
    <t>RENTS AND MOVING</t>
  </si>
  <si>
    <t>IT SERVICES</t>
  </si>
  <si>
    <t>CT EDUCATION NETWORK</t>
  </si>
  <si>
    <t>FIRE TRAINING SCHOOL - WILLIMANTIC</t>
  </si>
  <si>
    <t>MAINTENANCE OF STATE-WIDE FIRE RADIO NETWORK</t>
  </si>
  <si>
    <t>FIRE TRAINING SCHOOL - TORRINGTON</t>
  </si>
  <si>
    <t>FIRE TRAINING SCHOOL - NEW HAVEN</t>
  </si>
  <si>
    <t>FIRE TRAINING SCHOOL - DERBY</t>
  </si>
  <si>
    <t>FIRE TRAINING SCHOOL - WOLCOTT</t>
  </si>
  <si>
    <t>FIRE TRAINING SCHOOL - FAIRFIELD</t>
  </si>
  <si>
    <t>FIRE TRAINING SCHOOL - HARTFORD</t>
  </si>
  <si>
    <t>FIRE TRAINING SCHOOL - MIDDLETOWN</t>
  </si>
  <si>
    <t>FIRE TRAINING SCHOOL - STAMFORD</t>
  </si>
  <si>
    <t>DEPARTMENT OF MOTOR VEHICLES</t>
  </si>
  <si>
    <t>NEW BRITAIN ARTS COUNCIL</t>
  </si>
  <si>
    <t>DISCOVERY MUSEUM</t>
  </si>
  <si>
    <t>CT TRUST FOR HISTORIC PRESERVATION</t>
  </si>
  <si>
    <t>CT SCIENCE CENTER</t>
  </si>
  <si>
    <t>STEPPING STONES MUSEUM FOR CHILDREN</t>
  </si>
  <si>
    <t>NORTHWESTERN TOURISM</t>
  </si>
  <si>
    <t>TWAIN/STOWE HOMES</t>
  </si>
  <si>
    <t>DEPARTMENT OF EMERGENCY SERVICES AND PUBLIC PROTECTION</t>
  </si>
  <si>
    <t>DEPARTMENT OF ENERGY AND ENVIRONMENTAL PROTECTION</t>
  </si>
  <si>
    <t>GREENWAYS ACCOUNT</t>
  </si>
  <si>
    <t>FOCUS DETERRENCE</t>
  </si>
  <si>
    <t>STATE DEPARTMENT ON AGING</t>
  </si>
  <si>
    <t>COLD CASE UNIT</t>
  </si>
  <si>
    <t>SHOOTING TASKFORCE</t>
  </si>
  <si>
    <t>PHEASANT STOCKING ACCOUNT</t>
  </si>
  <si>
    <t>CAPITOL REGION DEVELOPMENT AUTHORITY</t>
  </si>
  <si>
    <t>NUTMEG GAMES</t>
  </si>
  <si>
    <t>DEPARTMENT OF HOUSING</t>
  </si>
  <si>
    <t>NURSING HOME CONTRACT</t>
  </si>
  <si>
    <t>WRAP AROUND SERVICES</t>
  </si>
  <si>
    <t>PARENT UNIVERSITIES</t>
  </si>
  <si>
    <t>SCHOOL HEALTH COORDINATOR PILOT</t>
  </si>
  <si>
    <t>COMMISSIONER'S NETWORK</t>
  </si>
  <si>
    <t>NEW OR REPLICATED SCHOOLS</t>
  </si>
  <si>
    <t>BRIDGES TO SUCCESS</t>
  </si>
  <si>
    <t>K-3 READING ASSESSMENT PILOT</t>
  </si>
  <si>
    <t>TALENT DEVELOPMENT</t>
  </si>
  <si>
    <t>ENGLISH LANGUAGE LEARNER SCHOLARSHIP</t>
  </si>
  <si>
    <t>KIRKLYN M. KERR GRANT PROGRAM</t>
  </si>
  <si>
    <t>YOUTH VIOLENCE INITIATIVE</t>
  </si>
  <si>
    <t>CONNECTICUT HUMANITIES COUNCIL</t>
  </si>
  <si>
    <t>NONFUNCTIONAL - CHANGE TO ACCRUALS</t>
  </si>
  <si>
    <t>NONFUNCTIONAL - CHANGE TO ACCRUALS FRINGE</t>
  </si>
  <si>
    <t>PERMANENT COMMISSION ON THE STATUS OF WOMEN</t>
  </si>
  <si>
    <t>ASIAN PACIFIC AMERICAN AFFAIRS COMMISSION</t>
  </si>
  <si>
    <t>LABOR DEPARTMENT</t>
  </si>
  <si>
    <t>AGRICULTURAL EXPERIMENT STATION</t>
  </si>
  <si>
    <t>GOVERNOR'S CONTINGENCY ACCOUNT</t>
  </si>
  <si>
    <t>STATE EMPLOYEES RETIREMENT CONTRIBUTIONS</t>
  </si>
  <si>
    <t xml:space="preserve">INSURANCE - GROUP LIFE </t>
  </si>
  <si>
    <t>CONTRACTING STANDARDS BOARD</t>
  </si>
  <si>
    <t>YOUTH SERVICES PREVENTION</t>
  </si>
  <si>
    <t>MUNICIPAL AID ADJUSTMENT</t>
  </si>
  <si>
    <t>GUN LAW ENFORCEMENT TASK FORCE</t>
  </si>
  <si>
    <t>INTENSIVE SUPPORT SERVICES</t>
  </si>
  <si>
    <t>CONSERVATION DISTRICTS &amp; SOIL AND WATER COUNCILS</t>
  </si>
  <si>
    <t>SMALL BUSINESS INCUBATOR PROGRAM</t>
  </si>
  <si>
    <t>HYDROGEN/FUEL CELL ECONOMY</t>
  </si>
  <si>
    <t>CCAT-CT MANUFACTURING SUPPLY CHAIN</t>
  </si>
  <si>
    <t>NEIGHBORHOOD MUSIC SCHOOL</t>
  </si>
  <si>
    <t>CONNSTEP</t>
  </si>
  <si>
    <t>DEVELOPMENT RESEARCH AND ECONOMIC ASSISTANCE</t>
  </si>
  <si>
    <t>WOMEN'S BUSINESS CENTER</t>
  </si>
  <si>
    <t>PERFORMING ARTS CENTERS</t>
  </si>
  <si>
    <t>PERFORMING THEATERS GRANT</t>
  </si>
  <si>
    <t>ARTS COMMISSION</t>
  </si>
  <si>
    <t>HOUSING/HOMELESS SERVICES - MUNICIPALITY</t>
  </si>
  <si>
    <t>PRE-TRIAL ACCOUNT</t>
  </si>
  <si>
    <t>MEDICAID</t>
  </si>
  <si>
    <t>FATHERHOOD INITIATIVE</t>
  </si>
  <si>
    <t>PROGRAMS FOR SENIOR CITIZENS</t>
  </si>
  <si>
    <t>COMMON CORE</t>
  </si>
  <si>
    <t>ALTERNATIVE HIGH SCHOOL &amp; ADULT READING PROGRAM</t>
  </si>
  <si>
    <t>SPECIAL MASTER</t>
  </si>
  <si>
    <t>OFFICE OF EARLY CHILDHOOD</t>
  </si>
  <si>
    <t>GOVERNOR'S SCHOLARSHIP</t>
  </si>
  <si>
    <t>REGIONAL BEHAVIORAL HEALTH CONSULTATION</t>
  </si>
  <si>
    <t>JUDGE'S INCREASES</t>
  </si>
  <si>
    <t>CHILDREN'S LAW CENTER</t>
  </si>
  <si>
    <t>COMMERCIAL RECORDING DIVISION</t>
  </si>
  <si>
    <t>SURETY BONDS FOR STATE OFFICIALS AND EMPLOYEES</t>
  </si>
  <si>
    <t>ST INSURANCE AND RISK MANAGEMENT OPERATIONS</t>
  </si>
  <si>
    <t>MAINTENANCE OF COUNTY BASE FIRE RADIO NETWORK</t>
  </si>
  <si>
    <t>POLICE ASSOCIATION OF CONNECTICUT</t>
  </si>
  <si>
    <t>CONNECTICUT STATE FIREFIGHTER'S ASSOCIATION</t>
  </si>
  <si>
    <t>CONNECTICUT'S YOUTH EMPLOYMENT PROGRAM</t>
  </si>
  <si>
    <t xml:space="preserve">CLEAN AIR </t>
  </si>
  <si>
    <t>CT FLAGSHIP PRODUCING THEATERS GRANT</t>
  </si>
  <si>
    <t xml:space="preserve">CHILDHOOD LEAD POISONING </t>
  </si>
  <si>
    <t>SUPPLEMENTAL PAYMENTS FOR MEDICAL SERVICES</t>
  </si>
  <si>
    <t>MEDICAID ADULT REHABILITATION OPTION</t>
  </si>
  <si>
    <t>PERSISTENT VIOLENT FELONY OFFENDERS ACT</t>
  </si>
  <si>
    <t>HUSKY B PROGRAM</t>
  </si>
  <si>
    <t>DMHAS - DISPROPORTIONATE SHARE</t>
  </si>
  <si>
    <t>TEEN PREGNANCY PREVENTION - MUNICIPALITY</t>
  </si>
  <si>
    <t>COMMUNITY SERVICES - MUNICIPALITY</t>
  </si>
  <si>
    <t>HISPANIC PROGRAMS - MUNICIPALITY</t>
  </si>
  <si>
    <t>PART-TIME INTERPRETERS</t>
  </si>
  <si>
    <t>CONNECTICUT RADIO INFORMATION SERVICE</t>
  </si>
  <si>
    <t>STATE DEPARTMENT OF REHABILITATION</t>
  </si>
  <si>
    <t>LEADERSHIP, EDUCATION, ATHLETICS IN PARTNERSHIP</t>
  </si>
  <si>
    <t>RESOURCE EQUITY ASSESSMENTS</t>
  </si>
  <si>
    <t>PARENT TRUST FUND PROGRAM</t>
  </si>
  <si>
    <t>REGIONAL VOCATIONAL-TECHNICAL SCHOOL SYSTEM</t>
  </si>
  <si>
    <t>SCIENCE PROGRAM FOR EDUCATIONAL REFORM DISTRICT</t>
  </si>
  <si>
    <t>TECHNICAL ASSISTANCE FOR REGIONAL COOPERATION</t>
  </si>
  <si>
    <t>HEALTH FOODS INITIATIVE</t>
  </si>
  <si>
    <t xml:space="preserve">AHEC </t>
  </si>
  <si>
    <t>CONNECTICUT STATE UNIVERSITY</t>
  </si>
  <si>
    <t>BOARD OF PARDONS AND PAROLES</t>
  </si>
  <si>
    <t>ASSIGNED COUNSEL - CRIMINAL</t>
  </si>
  <si>
    <t>PENSION OBLIGATION BONDS - TRB</t>
  </si>
  <si>
    <t>B3</t>
  </si>
  <si>
    <t>BT</t>
  </si>
  <si>
    <t>OFFICE OF HIGHER EDUCATION</t>
  </si>
  <si>
    <t>FISCAL YEAR ENDED JUNE 30, 2015</t>
  </si>
  <si>
    <t>PROJECT LONGEVITY</t>
  </si>
  <si>
    <t xml:space="preserve">PROPERTY TAX RELIEF </t>
  </si>
  <si>
    <t>SSMF ADMINISTRATION</t>
  </si>
  <si>
    <t>CUSTOMIZED SERVICES</t>
  </si>
  <si>
    <t>ART MUSEUM CONSORTIUM</t>
  </si>
  <si>
    <t>CT INVENTION CONVENTION</t>
  </si>
  <si>
    <t>LITCHFIELD JAZZ FESTIVAL</t>
  </si>
  <si>
    <t>MATERNAL MORTALITY REVIEW</t>
  </si>
  <si>
    <t>EARLY CHILDHOOD ADVISORY CABINET</t>
  </si>
  <si>
    <t>TRANSFORM CSCU</t>
  </si>
  <si>
    <t>PROGRAM EVALUATION</t>
  </si>
  <si>
    <t>HOMELESS YOUTH</t>
  </si>
  <si>
    <t>JUVENILE PLANNING</t>
  </si>
  <si>
    <t xml:space="preserve">CULTURAL ALLIANCE OF FAIRFIELD </t>
  </si>
  <si>
    <t>GENETIC TESTS IN PATERNITY ACTIONS</t>
  </si>
  <si>
    <t>SUPPORTIVE HOUSING</t>
  </si>
  <si>
    <t>ADMIN - MAGNET SCHOOLS</t>
  </si>
  <si>
    <t>ADMIN - ADULT EDUCATION</t>
  </si>
  <si>
    <t>ADMIN - INTERDISTRICT COOPERATION</t>
  </si>
  <si>
    <t>ADMIN - YOUTH SERVICES BUREAUS</t>
  </si>
  <si>
    <t>ADMIN - AFTER SCHOOL PROGRAMS</t>
  </si>
  <si>
    <t>OPPORTUNITY - LONG TERM UNEMPLOYMENT</t>
  </si>
  <si>
    <t>VETERANS' OPPORTUNITY PILOT</t>
  </si>
  <si>
    <t>YOUNG ADULT SERVICES</t>
  </si>
  <si>
    <t>HUSKY PERFORMANCE MONITORING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</si>
</sst>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2" x14ac:knownFonts="1">
    <font>
      <sz val="10"/>
      <name val="Times New Roman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Accounting"/>
      <sz val="10"/>
      <name val="Times New Roman"/>
      <family val="1"/>
    </font>
    <font>
      <b/>
      <u val="singleAccounting"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u val="singleAccounting"/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">
    <xf numFmtId="0" fontId="0" fillId="0" borderId="0" xfId="0"/>
    <xf numFmtId="41" fontId="0" fillId="0" borderId="0" xfId="0" applyNumberFormat="1"/>
    <xf numFmtId="0" fontId="2" fillId="0" borderId="0" xfId="0" applyFont="1"/>
    <xf numFmtId="0" fontId="3" fillId="0" borderId="0" xfId="0" applyFont="1"/>
    <xf numFmtId="41" fontId="4" fillId="0" borderId="0" xfId="1" applyNumberFormat="1" applyFont="1" applyAlignment="1">
      <alignment horizontal="center"/>
    </xf>
    <xf numFmtId="0" fontId="4" fillId="0" borderId="0" xfId="0" applyFont="1"/>
    <xf numFmtId="0" fontId="5" fillId="0" borderId="0" xfId="0" applyFont="1"/>
    <xf numFmtId="41" fontId="4" fillId="0" borderId="0" xfId="1" applyNumberFormat="1" applyFont="1" applyAlignment="1">
      <alignment horizontal="left"/>
    </xf>
    <xf numFmtId="41" fontId="4" fillId="0" borderId="0" xfId="0" applyNumberFormat="1" applyFont="1"/>
    <xf numFmtId="0" fontId="6" fillId="0" borderId="0" xfId="0" applyFont="1"/>
    <xf numFmtId="41" fontId="7" fillId="0" borderId="0" xfId="0" applyNumberFormat="1" applyFont="1"/>
    <xf numFmtId="41" fontId="8" fillId="0" borderId="0" xfId="0" applyNumberFormat="1" applyFont="1"/>
    <xf numFmtId="0" fontId="0" fillId="0" borderId="0" xfId="0" applyFill="1"/>
    <xf numFmtId="0" fontId="0" fillId="0" borderId="0" xfId="0" applyFill="1" applyAlignment="1"/>
    <xf numFmtId="164" fontId="0" fillId="0" borderId="0" xfId="0" applyNumberFormat="1"/>
    <xf numFmtId="164" fontId="4" fillId="0" borderId="0" xfId="1" applyNumberFormat="1" applyFont="1" applyAlignment="1">
      <alignment horizontal="center"/>
    </xf>
    <xf numFmtId="164" fontId="7" fillId="0" borderId="0" xfId="0" applyNumberFormat="1" applyFont="1"/>
    <xf numFmtId="164" fontId="4" fillId="0" borderId="0" xfId="1" applyNumberFormat="1" applyFont="1" applyFill="1" applyAlignment="1">
      <alignment horizontal="center"/>
    </xf>
    <xf numFmtId="41" fontId="4" fillId="0" borderId="0" xfId="1" applyNumberFormat="1" applyFont="1" applyFill="1" applyAlignment="1">
      <alignment horizontal="center"/>
    </xf>
    <xf numFmtId="41" fontId="0" fillId="0" borderId="0" xfId="1" applyNumberFormat="1" applyFont="1"/>
    <xf numFmtId="42" fontId="0" fillId="0" borderId="0" xfId="2" applyNumberFormat="1" applyFont="1"/>
    <xf numFmtId="41" fontId="0" fillId="0" borderId="0" xfId="1" applyNumberFormat="1" applyFont="1" applyAlignment="1">
      <alignment horizontal="center"/>
    </xf>
    <xf numFmtId="41" fontId="6" fillId="0" borderId="0" xfId="1" applyNumberFormat="1" applyFont="1" applyAlignment="1">
      <alignment horizontal="center"/>
    </xf>
    <xf numFmtId="41" fontId="4" fillId="0" borderId="0" xfId="1" applyNumberFormat="1" applyFont="1"/>
    <xf numFmtId="41" fontId="9" fillId="0" borderId="0" xfId="1" applyNumberFormat="1" applyFont="1" applyFill="1" applyBorder="1" applyAlignment="1"/>
    <xf numFmtId="41" fontId="6" fillId="0" borderId="0" xfId="1" applyNumberFormat="1" applyFont="1"/>
    <xf numFmtId="41" fontId="8" fillId="0" borderId="0" xfId="1" applyNumberFormat="1" applyFont="1"/>
    <xf numFmtId="41" fontId="7" fillId="0" borderId="0" xfId="1" applyNumberFormat="1" applyFont="1"/>
    <xf numFmtId="41" fontId="7" fillId="0" borderId="0" xfId="1" applyNumberFormat="1" applyFont="1" applyAlignment="1">
      <alignment horizontal="center"/>
    </xf>
    <xf numFmtId="0" fontId="1" fillId="0" borderId="0" xfId="0" applyFont="1"/>
    <xf numFmtId="41" fontId="1" fillId="0" borderId="0" xfId="1" applyNumberFormat="1" applyFont="1"/>
    <xf numFmtId="41" fontId="1" fillId="0" borderId="0" xfId="1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41" fontId="11" fillId="0" borderId="0" xfId="1" applyNumberFormat="1" applyFont="1" applyFill="1" applyBorder="1" applyAlignment="1"/>
    <xf numFmtId="0" fontId="0" fillId="0" borderId="0" xfId="0" applyFont="1" applyFill="1"/>
    <xf numFmtId="0" fontId="0" fillId="0" borderId="0" xfId="0" applyAlignment="1">
      <alignment horizontal="center"/>
    </xf>
    <xf numFmtId="165" fontId="8" fillId="0" borderId="0" xfId="2" applyNumberFormat="1" applyFont="1"/>
    <xf numFmtId="41" fontId="1" fillId="0" borderId="0" xfId="1" applyNumberFormat="1" applyFont="1" applyFill="1"/>
    <xf numFmtId="41" fontId="4" fillId="0" borderId="0" xfId="1" applyNumberFormat="1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830"/>
  <sheetViews>
    <sheetView showGridLines="0" tabSelected="1" workbookViewId="0">
      <pane ySplit="7" topLeftCell="A796" activePane="bottomLeft" state="frozen"/>
      <selection pane="bottomLeft" activeCell="C815" sqref="C815"/>
    </sheetView>
  </sheetViews>
  <sheetFormatPr defaultRowHeight="12.75" x14ac:dyDescent="0.2"/>
  <cols>
    <col min="1" max="1" width="4" hidden="1" customWidth="1"/>
    <col min="2" max="2" width="6.6640625" style="12" customWidth="1"/>
    <col min="3" max="3" width="58.6640625" customWidth="1"/>
    <col min="4" max="4" width="2.1640625" customWidth="1"/>
    <col min="5" max="5" width="18.33203125" style="1" customWidth="1"/>
    <col min="6" max="6" width="20.33203125" style="1" customWidth="1"/>
    <col min="7" max="7" width="21.83203125" style="14" customWidth="1"/>
    <col min="8" max="8" width="18.33203125" style="14" customWidth="1"/>
    <col min="9" max="10" width="15.33203125" style="1" customWidth="1"/>
  </cols>
  <sheetData>
    <row r="1" spans="2:10" ht="20.25" x14ac:dyDescent="0.3">
      <c r="B1" s="2" t="s">
        <v>350</v>
      </c>
      <c r="D1" s="2"/>
    </row>
    <row r="2" spans="2:10" ht="15.95" customHeight="1" x14ac:dyDescent="0.3">
      <c r="B2" s="3" t="s">
        <v>100</v>
      </c>
      <c r="D2" s="3"/>
    </row>
    <row r="3" spans="2:10" ht="15.95" customHeight="1" x14ac:dyDescent="0.3">
      <c r="B3" s="3" t="s">
        <v>497</v>
      </c>
      <c r="D3" s="3"/>
    </row>
    <row r="4" spans="2:10" x14ac:dyDescent="0.2">
      <c r="E4" s="4" t="s">
        <v>121</v>
      </c>
      <c r="F4" s="4"/>
      <c r="G4" s="15"/>
      <c r="J4" s="4"/>
    </row>
    <row r="5" spans="2:10" x14ac:dyDescent="0.2">
      <c r="E5" s="4" t="s">
        <v>103</v>
      </c>
      <c r="F5" s="18" t="s">
        <v>115</v>
      </c>
      <c r="G5" s="17" t="s">
        <v>116</v>
      </c>
      <c r="H5" s="17"/>
      <c r="I5" s="40" t="s">
        <v>117</v>
      </c>
      <c r="J5" s="40"/>
    </row>
    <row r="6" spans="2:10" x14ac:dyDescent="0.2">
      <c r="D6" s="7" t="s">
        <v>117</v>
      </c>
      <c r="F6" s="18" t="s">
        <v>118</v>
      </c>
      <c r="G6" s="17" t="s">
        <v>117</v>
      </c>
      <c r="H6" s="17" t="s">
        <v>119</v>
      </c>
      <c r="I6" s="4" t="s">
        <v>120</v>
      </c>
      <c r="J6" s="4" t="s">
        <v>121</v>
      </c>
    </row>
    <row r="7" spans="2:10" ht="3.95" customHeight="1" x14ac:dyDescent="0.2">
      <c r="D7" s="7"/>
      <c r="F7" s="4"/>
      <c r="G7" s="15"/>
      <c r="H7" s="15"/>
      <c r="I7" s="4"/>
      <c r="J7" s="4"/>
    </row>
    <row r="8" spans="2:10" ht="17.45" customHeight="1" x14ac:dyDescent="0.3">
      <c r="B8" s="3" t="s">
        <v>122</v>
      </c>
      <c r="D8" s="3"/>
    </row>
    <row r="9" spans="2:10" ht="15" customHeight="1" x14ac:dyDescent="0.25">
      <c r="B9" s="6" t="s">
        <v>123</v>
      </c>
      <c r="D9" s="6"/>
    </row>
    <row r="10" spans="2:10" x14ac:dyDescent="0.2">
      <c r="B10" s="12">
        <v>10010</v>
      </c>
      <c r="C10" t="s">
        <v>124</v>
      </c>
      <c r="E10" s="20">
        <v>50150198</v>
      </c>
      <c r="F10" s="20">
        <f>G10-E10</f>
        <v>0</v>
      </c>
      <c r="G10" s="20">
        <v>50150198</v>
      </c>
      <c r="H10" s="20">
        <v>42778800</v>
      </c>
      <c r="I10" s="20">
        <f>G10-H10-J10</f>
        <v>7371398</v>
      </c>
      <c r="J10" s="20">
        <v>0</v>
      </c>
    </row>
    <row r="11" spans="2:10" x14ac:dyDescent="0.2">
      <c r="B11" s="12">
        <v>10020</v>
      </c>
      <c r="C11" t="s">
        <v>125</v>
      </c>
      <c r="E11" s="19">
        <v>17700498</v>
      </c>
      <c r="F11" s="19">
        <f>G11-E11</f>
        <v>0</v>
      </c>
      <c r="G11" s="21">
        <v>17700498</v>
      </c>
      <c r="H11" s="1">
        <v>14480949</v>
      </c>
      <c r="I11" s="19">
        <f>G11-H11-J11</f>
        <v>3006049</v>
      </c>
      <c r="J11" s="19">
        <v>213500</v>
      </c>
    </row>
    <row r="12" spans="2:10" x14ac:dyDescent="0.2">
      <c r="B12" s="12">
        <v>10050</v>
      </c>
      <c r="C12" t="s">
        <v>126</v>
      </c>
      <c r="E12" s="19">
        <v>325100</v>
      </c>
      <c r="F12" s="19">
        <f t="shared" ref="F12:F19" si="0">G12-E12</f>
        <v>0</v>
      </c>
      <c r="G12" s="21">
        <v>325100</v>
      </c>
      <c r="H12" s="1">
        <v>325051</v>
      </c>
      <c r="I12" s="19">
        <f t="shared" ref="I12:I19" si="1">G12-H12-J12</f>
        <v>49</v>
      </c>
      <c r="J12" s="19">
        <v>0</v>
      </c>
    </row>
    <row r="13" spans="2:10" x14ac:dyDescent="0.2">
      <c r="B13" s="12">
        <v>12049</v>
      </c>
      <c r="C13" t="s">
        <v>65</v>
      </c>
      <c r="E13" s="19">
        <v>75000</v>
      </c>
      <c r="F13" s="19">
        <f t="shared" si="0"/>
        <v>0</v>
      </c>
      <c r="G13" s="21">
        <v>75000</v>
      </c>
      <c r="H13" s="1">
        <v>46139</v>
      </c>
      <c r="I13" s="19">
        <f t="shared" si="1"/>
        <v>28861</v>
      </c>
      <c r="J13" s="19">
        <v>0</v>
      </c>
    </row>
    <row r="14" spans="2:10" x14ac:dyDescent="0.2">
      <c r="B14" s="12">
        <v>12210</v>
      </c>
      <c r="C14" t="s">
        <v>127</v>
      </c>
      <c r="E14" s="19">
        <v>495478</v>
      </c>
      <c r="F14" s="19">
        <f t="shared" si="0"/>
        <v>0</v>
      </c>
      <c r="G14" s="21">
        <v>495478</v>
      </c>
      <c r="H14" s="1">
        <v>495478</v>
      </c>
      <c r="I14" s="19">
        <f t="shared" si="1"/>
        <v>0</v>
      </c>
      <c r="J14" s="19">
        <v>0</v>
      </c>
    </row>
    <row r="15" spans="2:10" x14ac:dyDescent="0.2">
      <c r="B15" s="12">
        <v>12384</v>
      </c>
      <c r="C15" t="s">
        <v>374</v>
      </c>
      <c r="E15" s="19">
        <v>1039150</v>
      </c>
      <c r="F15" s="19">
        <f t="shared" si="0"/>
        <v>0</v>
      </c>
      <c r="G15" s="21">
        <v>1039150</v>
      </c>
      <c r="H15" s="1">
        <v>354500</v>
      </c>
      <c r="I15" s="19">
        <f t="shared" si="1"/>
        <v>0</v>
      </c>
      <c r="J15" s="19">
        <v>684650</v>
      </c>
    </row>
    <row r="16" spans="2:10" x14ac:dyDescent="0.2">
      <c r="B16" s="12">
        <v>12445</v>
      </c>
      <c r="C16" t="s">
        <v>341</v>
      </c>
      <c r="E16" s="19">
        <v>581500</v>
      </c>
      <c r="F16" s="19">
        <f t="shared" si="0"/>
        <v>0</v>
      </c>
      <c r="G16" s="21">
        <v>581500</v>
      </c>
      <c r="H16" s="1">
        <v>559521</v>
      </c>
      <c r="I16" s="19">
        <f t="shared" si="1"/>
        <v>21979</v>
      </c>
      <c r="J16" s="19">
        <v>0</v>
      </c>
    </row>
    <row r="17" spans="1:10" x14ac:dyDescent="0.2">
      <c r="B17" s="12">
        <v>16057</v>
      </c>
      <c r="C17" t="s">
        <v>128</v>
      </c>
      <c r="E17" s="19">
        <v>399080</v>
      </c>
      <c r="F17" s="19">
        <f t="shared" si="0"/>
        <v>0</v>
      </c>
      <c r="G17" s="21">
        <v>399080</v>
      </c>
      <c r="H17" s="1">
        <v>362262</v>
      </c>
      <c r="I17" s="19">
        <f t="shared" si="1"/>
        <v>36818</v>
      </c>
      <c r="J17" s="19">
        <v>0</v>
      </c>
    </row>
    <row r="18" spans="1:10" x14ac:dyDescent="0.2">
      <c r="B18" s="12">
        <v>16130</v>
      </c>
      <c r="C18" t="s">
        <v>94</v>
      </c>
      <c r="E18" s="19">
        <v>202584</v>
      </c>
      <c r="F18" s="19">
        <f t="shared" si="0"/>
        <v>0</v>
      </c>
      <c r="G18" s="21">
        <v>202584</v>
      </c>
      <c r="H18" s="1">
        <v>183750</v>
      </c>
      <c r="I18" s="19">
        <f t="shared" si="1"/>
        <v>18834</v>
      </c>
      <c r="J18" s="19">
        <v>0</v>
      </c>
    </row>
    <row r="19" spans="1:10" x14ac:dyDescent="0.2">
      <c r="B19" s="12">
        <v>19001</v>
      </c>
      <c r="C19" s="29" t="s">
        <v>423</v>
      </c>
      <c r="E19" s="19">
        <v>331606</v>
      </c>
      <c r="F19" s="19">
        <f t="shared" si="0"/>
        <v>0</v>
      </c>
      <c r="G19" s="21">
        <v>331606</v>
      </c>
      <c r="H19" s="1">
        <v>57472</v>
      </c>
      <c r="I19" s="19">
        <f t="shared" si="1"/>
        <v>274134</v>
      </c>
      <c r="J19" s="19">
        <v>0</v>
      </c>
    </row>
    <row r="20" spans="1:10" x14ac:dyDescent="0.2">
      <c r="A20" s="37" t="s">
        <v>494</v>
      </c>
      <c r="C20" s="5" t="s">
        <v>101</v>
      </c>
      <c r="D20" s="5"/>
      <c r="E20" s="23">
        <f>SUM(E10:E19)</f>
        <v>71300194</v>
      </c>
      <c r="F20" s="23">
        <f t="shared" ref="F20:J20" si="2">SUM(F10:F19)</f>
        <v>0</v>
      </c>
      <c r="G20" s="23">
        <f t="shared" si="2"/>
        <v>71300194</v>
      </c>
      <c r="H20" s="23">
        <f t="shared" si="2"/>
        <v>59643922</v>
      </c>
      <c r="I20" s="23">
        <f t="shared" si="2"/>
        <v>10758122</v>
      </c>
      <c r="J20" s="23">
        <f t="shared" si="2"/>
        <v>898150</v>
      </c>
    </row>
    <row r="21" spans="1:10" x14ac:dyDescent="0.2">
      <c r="G21" s="1"/>
      <c r="H21" s="1"/>
    </row>
    <row r="22" spans="1:10" ht="15.75" x14ac:dyDescent="0.25">
      <c r="B22" s="6" t="s">
        <v>129</v>
      </c>
      <c r="D22" s="6"/>
      <c r="G22" s="1"/>
      <c r="H22" s="1"/>
    </row>
    <row r="23" spans="1:10" x14ac:dyDescent="0.2">
      <c r="B23" s="12">
        <v>10010</v>
      </c>
      <c r="C23" t="s">
        <v>124</v>
      </c>
      <c r="E23" s="19">
        <v>11825310</v>
      </c>
      <c r="F23" s="19">
        <f>G23-E23</f>
        <v>0</v>
      </c>
      <c r="G23" s="19">
        <v>11825310</v>
      </c>
      <c r="H23" s="19">
        <v>10961971</v>
      </c>
      <c r="I23" s="19">
        <f t="shared" ref="I23:I26" si="3">G23-H23-J23</f>
        <v>863339</v>
      </c>
      <c r="J23" s="19">
        <v>0</v>
      </c>
    </row>
    <row r="24" spans="1:10" x14ac:dyDescent="0.2">
      <c r="B24" s="12">
        <v>10020</v>
      </c>
      <c r="C24" t="s">
        <v>125</v>
      </c>
      <c r="E24" s="19">
        <v>427450</v>
      </c>
      <c r="F24" s="19">
        <f>G24-E24</f>
        <v>0</v>
      </c>
      <c r="G24" s="19">
        <v>427450</v>
      </c>
      <c r="H24" s="19">
        <v>301094</v>
      </c>
      <c r="I24" s="19">
        <f t="shared" si="3"/>
        <v>126356</v>
      </c>
      <c r="J24" s="19">
        <v>0</v>
      </c>
    </row>
    <row r="25" spans="1:10" x14ac:dyDescent="0.2">
      <c r="B25" s="12">
        <v>10050</v>
      </c>
      <c r="C25" t="s">
        <v>126</v>
      </c>
      <c r="E25" s="19">
        <v>10000</v>
      </c>
      <c r="F25" s="19">
        <f>G25-E25</f>
        <v>0</v>
      </c>
      <c r="G25" s="19">
        <v>10000</v>
      </c>
      <c r="H25" s="19">
        <v>3542</v>
      </c>
      <c r="I25" s="19">
        <f t="shared" si="3"/>
        <v>6458</v>
      </c>
      <c r="J25" s="19">
        <v>0</v>
      </c>
    </row>
    <row r="26" spans="1:10" x14ac:dyDescent="0.2">
      <c r="B26" s="12">
        <v>19001</v>
      </c>
      <c r="C26" s="29" t="s">
        <v>423</v>
      </c>
      <c r="E26" s="19">
        <v>69610</v>
      </c>
      <c r="F26" s="19">
        <f>G26-E26</f>
        <v>0</v>
      </c>
      <c r="G26" s="19">
        <v>69610</v>
      </c>
      <c r="H26" s="19">
        <v>40074</v>
      </c>
      <c r="I26" s="19">
        <f t="shared" si="3"/>
        <v>29536</v>
      </c>
      <c r="J26" s="19">
        <v>0</v>
      </c>
    </row>
    <row r="27" spans="1:10" x14ac:dyDescent="0.2">
      <c r="A27" s="37" t="s">
        <v>494</v>
      </c>
      <c r="C27" s="5" t="s">
        <v>101</v>
      </c>
      <c r="E27" s="23">
        <f>SUM(E23:E26)</f>
        <v>12332370</v>
      </c>
      <c r="F27" s="23">
        <f t="shared" ref="F27:J27" si="4">SUM(F23:F26)</f>
        <v>0</v>
      </c>
      <c r="G27" s="23">
        <f t="shared" si="4"/>
        <v>12332370</v>
      </c>
      <c r="H27" s="23">
        <f t="shared" si="4"/>
        <v>11306681</v>
      </c>
      <c r="I27" s="23">
        <f t="shared" si="4"/>
        <v>1025689</v>
      </c>
      <c r="J27" s="23">
        <f t="shared" si="4"/>
        <v>0</v>
      </c>
    </row>
    <row r="28" spans="1:10" x14ac:dyDescent="0.2">
      <c r="G28" s="1"/>
      <c r="H28" s="1"/>
    </row>
    <row r="29" spans="1:10" ht="15.75" x14ac:dyDescent="0.25">
      <c r="B29" s="6" t="s">
        <v>248</v>
      </c>
      <c r="D29" s="6"/>
      <c r="G29" s="1"/>
      <c r="H29" s="1"/>
    </row>
    <row r="30" spans="1:10" x14ac:dyDescent="0.2">
      <c r="B30" s="12">
        <v>10010</v>
      </c>
      <c r="C30" t="s">
        <v>124</v>
      </c>
      <c r="E30" s="24">
        <v>416393</v>
      </c>
      <c r="F30" s="19">
        <f>G30-E30</f>
        <v>0</v>
      </c>
      <c r="G30" s="25">
        <v>416393</v>
      </c>
      <c r="H30" s="22">
        <v>326353</v>
      </c>
      <c r="I30" s="19">
        <f t="shared" ref="I30:I32" si="5">G30-H30-J30</f>
        <v>90040</v>
      </c>
      <c r="J30" s="19">
        <v>0</v>
      </c>
    </row>
    <row r="31" spans="1:10" x14ac:dyDescent="0.2">
      <c r="B31" s="12">
        <v>10020</v>
      </c>
      <c r="C31" t="s">
        <v>125</v>
      </c>
      <c r="E31" s="24">
        <v>38236</v>
      </c>
      <c r="F31" s="19">
        <f>G31-E31</f>
        <v>0</v>
      </c>
      <c r="G31" s="25">
        <v>38236</v>
      </c>
      <c r="H31" s="22">
        <v>36099</v>
      </c>
      <c r="I31" s="19">
        <f t="shared" si="5"/>
        <v>2137</v>
      </c>
      <c r="J31" s="19">
        <v>0</v>
      </c>
    </row>
    <row r="32" spans="1:10" x14ac:dyDescent="0.2">
      <c r="B32" s="12">
        <v>19001</v>
      </c>
      <c r="C32" s="29" t="s">
        <v>423</v>
      </c>
      <c r="E32" s="19">
        <v>3451</v>
      </c>
      <c r="F32" s="19">
        <f>G32-E32</f>
        <v>0</v>
      </c>
      <c r="G32" s="19">
        <v>3451</v>
      </c>
      <c r="H32" s="19">
        <v>2102</v>
      </c>
      <c r="I32" s="19">
        <f t="shared" si="5"/>
        <v>1349</v>
      </c>
      <c r="J32" s="19">
        <v>0</v>
      </c>
    </row>
    <row r="33" spans="1:10" x14ac:dyDescent="0.2">
      <c r="A33" s="37" t="s">
        <v>494</v>
      </c>
      <c r="C33" s="5" t="s">
        <v>101</v>
      </c>
      <c r="E33" s="23">
        <f>SUM(E30:E32)</f>
        <v>458080</v>
      </c>
      <c r="F33" s="23">
        <f t="shared" ref="F33:J33" si="6">SUM(F30:F32)</f>
        <v>0</v>
      </c>
      <c r="G33" s="23">
        <f t="shared" si="6"/>
        <v>458080</v>
      </c>
      <c r="H33" s="23">
        <f t="shared" si="6"/>
        <v>364554</v>
      </c>
      <c r="I33" s="23">
        <f t="shared" si="6"/>
        <v>93526</v>
      </c>
      <c r="J33" s="23">
        <f t="shared" si="6"/>
        <v>0</v>
      </c>
    </row>
    <row r="34" spans="1:10" x14ac:dyDescent="0.2">
      <c r="G34" s="1"/>
      <c r="H34" s="1"/>
    </row>
    <row r="35" spans="1:10" ht="15.75" x14ac:dyDescent="0.25">
      <c r="B35" s="6" t="s">
        <v>425</v>
      </c>
      <c r="D35" s="6"/>
      <c r="G35" s="1"/>
      <c r="H35" s="1"/>
    </row>
    <row r="36" spans="1:10" x14ac:dyDescent="0.2">
      <c r="B36" s="12">
        <v>10010</v>
      </c>
      <c r="C36" t="s">
        <v>124</v>
      </c>
      <c r="E36" s="24">
        <v>541016</v>
      </c>
      <c r="F36" s="19">
        <f>G36-E36</f>
        <v>0</v>
      </c>
      <c r="G36" s="25">
        <v>541016</v>
      </c>
      <c r="H36" s="22">
        <v>418494</v>
      </c>
      <c r="I36" s="19">
        <f t="shared" ref="I36:I39" si="7">G36-H36-J36</f>
        <v>122522</v>
      </c>
      <c r="J36" s="19">
        <v>0</v>
      </c>
    </row>
    <row r="37" spans="1:10" x14ac:dyDescent="0.2">
      <c r="B37" s="12">
        <v>10020</v>
      </c>
      <c r="C37" t="s">
        <v>125</v>
      </c>
      <c r="E37" s="24">
        <v>326464</v>
      </c>
      <c r="F37" s="19">
        <f>G37-E37</f>
        <v>0</v>
      </c>
      <c r="G37" s="25">
        <v>326464</v>
      </c>
      <c r="H37" s="22">
        <v>281520</v>
      </c>
      <c r="I37" s="19">
        <f t="shared" si="7"/>
        <v>44944</v>
      </c>
      <c r="J37" s="19">
        <v>0</v>
      </c>
    </row>
    <row r="38" spans="1:10" x14ac:dyDescent="0.2">
      <c r="B38" s="12">
        <v>10050</v>
      </c>
      <c r="C38" t="s">
        <v>126</v>
      </c>
      <c r="E38" s="24">
        <v>1000</v>
      </c>
      <c r="F38" s="19">
        <f>G38-E38</f>
        <v>0</v>
      </c>
      <c r="G38" s="25">
        <v>1000</v>
      </c>
      <c r="H38" s="22">
        <v>0</v>
      </c>
      <c r="I38" s="19">
        <f t="shared" si="7"/>
        <v>1000</v>
      </c>
      <c r="J38" s="19">
        <v>0</v>
      </c>
    </row>
    <row r="39" spans="1:10" x14ac:dyDescent="0.2">
      <c r="B39" s="12">
        <v>19001</v>
      </c>
      <c r="C39" s="29" t="s">
        <v>423</v>
      </c>
      <c r="E39" s="19">
        <v>4405</v>
      </c>
      <c r="F39" s="19">
        <f>G39-E39</f>
        <v>0</v>
      </c>
      <c r="G39" s="19">
        <v>4405</v>
      </c>
      <c r="H39" s="19">
        <v>6359</v>
      </c>
      <c r="I39" s="19">
        <f t="shared" si="7"/>
        <v>-1954</v>
      </c>
      <c r="J39" s="19">
        <v>0</v>
      </c>
    </row>
    <row r="40" spans="1:10" x14ac:dyDescent="0.2">
      <c r="A40" s="37" t="s">
        <v>494</v>
      </c>
      <c r="C40" s="5" t="s">
        <v>101</v>
      </c>
      <c r="E40" s="23">
        <f>SUM(E36:E39)</f>
        <v>872885</v>
      </c>
      <c r="F40" s="23">
        <f t="shared" ref="F40:J40" si="8">SUM(F36:F39)</f>
        <v>0</v>
      </c>
      <c r="G40" s="23">
        <f t="shared" si="8"/>
        <v>872885</v>
      </c>
      <c r="H40" s="23">
        <f t="shared" si="8"/>
        <v>706373</v>
      </c>
      <c r="I40" s="23">
        <f t="shared" si="8"/>
        <v>166512</v>
      </c>
      <c r="J40" s="23">
        <f t="shared" si="8"/>
        <v>0</v>
      </c>
    </row>
    <row r="41" spans="1:10" x14ac:dyDescent="0.2">
      <c r="G41" s="1"/>
      <c r="H41" s="1"/>
    </row>
    <row r="42" spans="1:10" ht="15.75" x14ac:dyDescent="0.25">
      <c r="B42" s="6" t="s">
        <v>130</v>
      </c>
      <c r="D42" s="6"/>
      <c r="G42" s="1"/>
      <c r="H42" s="1"/>
    </row>
    <row r="43" spans="1:10" x14ac:dyDescent="0.2">
      <c r="B43" s="12">
        <v>10010</v>
      </c>
      <c r="C43" t="s">
        <v>124</v>
      </c>
      <c r="E43" s="24">
        <v>668389</v>
      </c>
      <c r="F43" s="19">
        <f>G43-E43</f>
        <v>0</v>
      </c>
      <c r="G43" s="25">
        <v>668389</v>
      </c>
      <c r="H43" s="22">
        <v>626922</v>
      </c>
      <c r="I43" s="19">
        <f t="shared" ref="I43:I45" si="9">G43-H43-J43</f>
        <v>41467</v>
      </c>
      <c r="J43" s="19">
        <v>0</v>
      </c>
    </row>
    <row r="44" spans="1:10" x14ac:dyDescent="0.2">
      <c r="B44" s="12">
        <v>10020</v>
      </c>
      <c r="C44" t="s">
        <v>125</v>
      </c>
      <c r="E44" s="24">
        <v>75932</v>
      </c>
      <c r="F44" s="19">
        <f>G44-E44</f>
        <v>0</v>
      </c>
      <c r="G44" s="25">
        <v>75932</v>
      </c>
      <c r="H44" s="22">
        <v>56923</v>
      </c>
      <c r="I44" s="19">
        <f t="shared" si="9"/>
        <v>19009</v>
      </c>
      <c r="J44" s="19">
        <v>0</v>
      </c>
    </row>
    <row r="45" spans="1:10" x14ac:dyDescent="0.2">
      <c r="B45" s="12">
        <v>19001</v>
      </c>
      <c r="C45" s="29" t="s">
        <v>423</v>
      </c>
      <c r="E45" s="19">
        <v>4753</v>
      </c>
      <c r="F45" s="19">
        <f>G45-E45</f>
        <v>0</v>
      </c>
      <c r="G45" s="19">
        <v>4753</v>
      </c>
      <c r="H45" s="19">
        <v>-4317</v>
      </c>
      <c r="I45" s="19">
        <f t="shared" si="9"/>
        <v>9070</v>
      </c>
      <c r="J45" s="19">
        <v>0</v>
      </c>
    </row>
    <row r="46" spans="1:10" x14ac:dyDescent="0.2">
      <c r="A46" s="37" t="s">
        <v>494</v>
      </c>
      <c r="C46" s="5" t="s">
        <v>101</v>
      </c>
      <c r="E46" s="23">
        <f>SUM(E43:E45)</f>
        <v>749074</v>
      </c>
      <c r="F46" s="23">
        <f t="shared" ref="F46:J46" si="10">SUM(F43:F45)</f>
        <v>0</v>
      </c>
      <c r="G46" s="23">
        <f t="shared" si="10"/>
        <v>749074</v>
      </c>
      <c r="H46" s="23">
        <f t="shared" si="10"/>
        <v>679528</v>
      </c>
      <c r="I46" s="23">
        <f t="shared" si="10"/>
        <v>69546</v>
      </c>
      <c r="J46" s="23">
        <f t="shared" si="10"/>
        <v>0</v>
      </c>
    </row>
    <row r="47" spans="1:10" x14ac:dyDescent="0.2">
      <c r="G47" s="1"/>
      <c r="H47" s="1"/>
    </row>
    <row r="48" spans="1:10" ht="15.75" x14ac:dyDescent="0.25">
      <c r="B48" s="6" t="s">
        <v>67</v>
      </c>
      <c r="D48" s="6"/>
      <c r="G48" s="1"/>
      <c r="H48" s="1"/>
    </row>
    <row r="49" spans="1:10" x14ac:dyDescent="0.2">
      <c r="B49" s="12">
        <v>10010</v>
      </c>
      <c r="C49" t="s">
        <v>124</v>
      </c>
      <c r="E49" s="24">
        <v>418191</v>
      </c>
      <c r="F49" s="19">
        <f>G49-E49</f>
        <v>-39000</v>
      </c>
      <c r="G49" s="25">
        <v>379191</v>
      </c>
      <c r="H49" s="22">
        <v>361055</v>
      </c>
      <c r="I49" s="19">
        <f t="shared" ref="I49:I51" si="11">G49-H49-J49</f>
        <v>18136</v>
      </c>
      <c r="J49" s="19">
        <v>0</v>
      </c>
    </row>
    <row r="50" spans="1:10" x14ac:dyDescent="0.2">
      <c r="B50" s="12">
        <v>10020</v>
      </c>
      <c r="C50" t="s">
        <v>125</v>
      </c>
      <c r="E50" s="24">
        <v>27290</v>
      </c>
      <c r="F50" s="19">
        <f>G50-E50</f>
        <v>39000</v>
      </c>
      <c r="G50" s="25">
        <v>66290</v>
      </c>
      <c r="H50" s="22">
        <v>41058</v>
      </c>
      <c r="I50" s="19">
        <f t="shared" si="11"/>
        <v>25232</v>
      </c>
      <c r="J50" s="19">
        <v>0</v>
      </c>
    </row>
    <row r="51" spans="1:10" x14ac:dyDescent="0.2">
      <c r="B51" s="12">
        <v>19001</v>
      </c>
      <c r="C51" s="29" t="s">
        <v>423</v>
      </c>
      <c r="E51" s="19">
        <v>2186</v>
      </c>
      <c r="F51" s="19">
        <f>G51-E51</f>
        <v>0</v>
      </c>
      <c r="G51" s="19">
        <v>2186</v>
      </c>
      <c r="H51" s="19">
        <v>1513</v>
      </c>
      <c r="I51" s="19">
        <f t="shared" si="11"/>
        <v>673</v>
      </c>
      <c r="J51" s="19">
        <v>0</v>
      </c>
    </row>
    <row r="52" spans="1:10" x14ac:dyDescent="0.2">
      <c r="A52" s="37" t="s">
        <v>494</v>
      </c>
      <c r="C52" s="5" t="s">
        <v>101</v>
      </c>
      <c r="E52" s="23">
        <f>SUM(E49:E51)</f>
        <v>447667</v>
      </c>
      <c r="F52" s="23">
        <f t="shared" ref="F52:J52" si="12">SUM(F49:F51)</f>
        <v>0</v>
      </c>
      <c r="G52" s="23">
        <f t="shared" si="12"/>
        <v>447667</v>
      </c>
      <c r="H52" s="23">
        <f t="shared" si="12"/>
        <v>403626</v>
      </c>
      <c r="I52" s="23">
        <f t="shared" si="12"/>
        <v>44041</v>
      </c>
      <c r="J52" s="23">
        <f t="shared" si="12"/>
        <v>0</v>
      </c>
    </row>
    <row r="53" spans="1:10" x14ac:dyDescent="0.2">
      <c r="G53" s="1"/>
      <c r="H53" s="1"/>
    </row>
    <row r="54" spans="1:10" ht="15.75" x14ac:dyDescent="0.25">
      <c r="B54" s="6" t="s">
        <v>131</v>
      </c>
      <c r="D54" s="6"/>
      <c r="G54" s="1"/>
      <c r="H54" s="1"/>
    </row>
    <row r="55" spans="1:10" x14ac:dyDescent="0.2">
      <c r="B55" s="12">
        <v>10010</v>
      </c>
      <c r="C55" t="s">
        <v>124</v>
      </c>
      <c r="E55" s="24">
        <v>272829</v>
      </c>
      <c r="F55" s="19">
        <f>G55-E55</f>
        <v>0</v>
      </c>
      <c r="G55" s="25">
        <v>272829</v>
      </c>
      <c r="H55" s="22">
        <v>260810</v>
      </c>
      <c r="I55" s="19">
        <f t="shared" ref="I55:I57" si="13">G55-H55-J55</f>
        <v>12019</v>
      </c>
      <c r="J55" s="19">
        <v>0</v>
      </c>
    </row>
    <row r="56" spans="1:10" x14ac:dyDescent="0.2">
      <c r="B56" s="12">
        <v>10020</v>
      </c>
      <c r="C56" t="s">
        <v>125</v>
      </c>
      <c r="E56" s="24">
        <v>28128</v>
      </c>
      <c r="F56" s="19">
        <f>G56-E56</f>
        <v>0</v>
      </c>
      <c r="G56" s="25">
        <v>28128</v>
      </c>
      <c r="H56" s="22">
        <v>18381</v>
      </c>
      <c r="I56" s="19">
        <f t="shared" si="13"/>
        <v>9747</v>
      </c>
      <c r="J56" s="19">
        <v>0</v>
      </c>
    </row>
    <row r="57" spans="1:10" x14ac:dyDescent="0.2">
      <c r="B57" s="12">
        <v>19001</v>
      </c>
      <c r="C57" s="29" t="s">
        <v>423</v>
      </c>
      <c r="E57" s="19">
        <v>1660</v>
      </c>
      <c r="F57" s="19">
        <f>G57-E57</f>
        <v>0</v>
      </c>
      <c r="G57" s="19">
        <v>1660</v>
      </c>
      <c r="H57" s="19">
        <v>-263</v>
      </c>
      <c r="I57" s="19">
        <f t="shared" si="13"/>
        <v>1923</v>
      </c>
      <c r="J57" s="19">
        <v>0</v>
      </c>
    </row>
    <row r="58" spans="1:10" x14ac:dyDescent="0.2">
      <c r="A58" s="37" t="s">
        <v>494</v>
      </c>
      <c r="C58" s="5" t="s">
        <v>101</v>
      </c>
      <c r="E58" s="23">
        <f>SUM(E55:E57)</f>
        <v>302617</v>
      </c>
      <c r="F58" s="23">
        <f t="shared" ref="F58:J58" si="14">SUM(F55:F57)</f>
        <v>0</v>
      </c>
      <c r="G58" s="23">
        <f t="shared" si="14"/>
        <v>302617</v>
      </c>
      <c r="H58" s="23">
        <f t="shared" si="14"/>
        <v>278928</v>
      </c>
      <c r="I58" s="23">
        <f t="shared" si="14"/>
        <v>23689</v>
      </c>
      <c r="J58" s="23">
        <f t="shared" si="14"/>
        <v>0</v>
      </c>
    </row>
    <row r="59" spans="1:10" x14ac:dyDescent="0.2">
      <c r="G59" s="1"/>
      <c r="H59" s="1"/>
    </row>
    <row r="60" spans="1:10" ht="15.75" x14ac:dyDescent="0.25">
      <c r="B60" s="6" t="s">
        <v>426</v>
      </c>
      <c r="D60" s="6"/>
      <c r="G60" s="1"/>
      <c r="H60" s="1"/>
    </row>
    <row r="61" spans="1:10" x14ac:dyDescent="0.2">
      <c r="B61" s="12">
        <v>10010</v>
      </c>
      <c r="C61" t="s">
        <v>124</v>
      </c>
      <c r="E61" s="24">
        <v>179155</v>
      </c>
      <c r="F61" s="19">
        <f>G61-E61</f>
        <v>0</v>
      </c>
      <c r="G61" s="25">
        <v>179155</v>
      </c>
      <c r="H61" s="22">
        <v>172315</v>
      </c>
      <c r="I61" s="19">
        <f t="shared" ref="I61:I63" si="15">G61-H61-J61</f>
        <v>6840</v>
      </c>
      <c r="J61" s="19">
        <v>0</v>
      </c>
    </row>
    <row r="62" spans="1:10" x14ac:dyDescent="0.2">
      <c r="B62" s="12">
        <v>10020</v>
      </c>
      <c r="C62" t="s">
        <v>125</v>
      </c>
      <c r="E62" s="24">
        <v>14330</v>
      </c>
      <c r="F62" s="19">
        <f>G62-E62</f>
        <v>0</v>
      </c>
      <c r="G62" s="25">
        <v>14330</v>
      </c>
      <c r="H62" s="22">
        <v>5905</v>
      </c>
      <c r="I62" s="19">
        <f t="shared" si="15"/>
        <v>8425</v>
      </c>
      <c r="J62" s="19">
        <v>0</v>
      </c>
    </row>
    <row r="63" spans="1:10" x14ac:dyDescent="0.2">
      <c r="B63" s="12">
        <v>19001</v>
      </c>
      <c r="C63" s="29" t="s">
        <v>423</v>
      </c>
      <c r="E63" s="19">
        <v>36</v>
      </c>
      <c r="F63" s="19">
        <f>G63-E63</f>
        <v>0</v>
      </c>
      <c r="G63" s="19">
        <v>36</v>
      </c>
      <c r="H63" s="19">
        <v>889</v>
      </c>
      <c r="I63" s="19">
        <f t="shared" si="15"/>
        <v>-853</v>
      </c>
      <c r="J63" s="19">
        <v>0</v>
      </c>
    </row>
    <row r="64" spans="1:10" ht="15" x14ac:dyDescent="0.35">
      <c r="A64" s="37" t="s">
        <v>494</v>
      </c>
      <c r="C64" s="5" t="s">
        <v>101</v>
      </c>
      <c r="E64" s="26">
        <f>SUM(E61:E63)</f>
        <v>193521</v>
      </c>
      <c r="F64" s="26">
        <f t="shared" ref="F64:J64" si="16">SUM(F61:F63)</f>
        <v>0</v>
      </c>
      <c r="G64" s="26">
        <f t="shared" si="16"/>
        <v>193521</v>
      </c>
      <c r="H64" s="26">
        <f t="shared" si="16"/>
        <v>179109</v>
      </c>
      <c r="I64" s="26">
        <f t="shared" si="16"/>
        <v>14412</v>
      </c>
      <c r="J64" s="26">
        <f t="shared" si="16"/>
        <v>0</v>
      </c>
    </row>
    <row r="65" spans="1:10" ht="15" x14ac:dyDescent="0.35">
      <c r="A65" s="37" t="s">
        <v>495</v>
      </c>
      <c r="C65" s="5" t="s">
        <v>102</v>
      </c>
      <c r="E65" s="26">
        <f t="shared" ref="E65:J65" si="17">SUMIF($A1:$A64,"B3",E1:E64)</f>
        <v>86656408</v>
      </c>
      <c r="F65" s="26">
        <f t="shared" si="17"/>
        <v>0</v>
      </c>
      <c r="G65" s="26">
        <f t="shared" si="17"/>
        <v>86656408</v>
      </c>
      <c r="H65" s="26">
        <f t="shared" si="17"/>
        <v>73562721</v>
      </c>
      <c r="I65" s="26">
        <f t="shared" si="17"/>
        <v>12195537</v>
      </c>
      <c r="J65" s="26">
        <f t="shared" si="17"/>
        <v>898150</v>
      </c>
    </row>
    <row r="66" spans="1:10" x14ac:dyDescent="0.2">
      <c r="G66" s="1"/>
      <c r="H66" s="1"/>
    </row>
    <row r="67" spans="1:10" ht="18.75" x14ac:dyDescent="0.3">
      <c r="B67" s="3" t="s">
        <v>132</v>
      </c>
      <c r="D67" s="3"/>
      <c r="G67" s="1"/>
      <c r="H67" s="1"/>
    </row>
    <row r="68" spans="1:10" ht="15.75" x14ac:dyDescent="0.25">
      <c r="B68" s="6" t="s">
        <v>133</v>
      </c>
      <c r="D68" s="6"/>
      <c r="G68" s="1"/>
      <c r="H68" s="1"/>
    </row>
    <row r="69" spans="1:10" x14ac:dyDescent="0.2">
      <c r="B69" s="12">
        <v>10010</v>
      </c>
      <c r="C69" t="s">
        <v>124</v>
      </c>
      <c r="E69" s="24">
        <v>2382033</v>
      </c>
      <c r="F69" s="19">
        <f t="shared" ref="F69:F74" si="18">G69-E69</f>
        <v>9067</v>
      </c>
      <c r="G69" s="25">
        <v>2391100</v>
      </c>
      <c r="H69" s="22">
        <v>2150089</v>
      </c>
      <c r="I69" s="19">
        <f t="shared" ref="I69:I74" si="19">G69-H69-J69</f>
        <v>241011</v>
      </c>
      <c r="J69" s="19">
        <v>0</v>
      </c>
    </row>
    <row r="70" spans="1:10" x14ac:dyDescent="0.2">
      <c r="B70" s="12">
        <v>10020</v>
      </c>
      <c r="C70" t="s">
        <v>125</v>
      </c>
      <c r="E70" s="24">
        <v>213963</v>
      </c>
      <c r="F70" s="19">
        <f t="shared" si="18"/>
        <v>0</v>
      </c>
      <c r="G70" s="25">
        <v>213963</v>
      </c>
      <c r="H70" s="22">
        <v>156078</v>
      </c>
      <c r="I70" s="19">
        <f t="shared" si="19"/>
        <v>57885</v>
      </c>
      <c r="J70" s="19">
        <v>0</v>
      </c>
    </row>
    <row r="71" spans="1:10" x14ac:dyDescent="0.2">
      <c r="B71" s="12">
        <v>10050</v>
      </c>
      <c r="C71" t="s">
        <v>126</v>
      </c>
      <c r="E71" s="24">
        <v>1</v>
      </c>
      <c r="F71" s="19">
        <f t="shared" si="18"/>
        <v>0</v>
      </c>
      <c r="G71" s="25">
        <v>1</v>
      </c>
      <c r="H71" s="22">
        <v>0</v>
      </c>
      <c r="I71" s="19">
        <f t="shared" si="19"/>
        <v>1</v>
      </c>
      <c r="J71" s="19">
        <v>0</v>
      </c>
    </row>
    <row r="72" spans="1:10" x14ac:dyDescent="0.2">
      <c r="B72" s="12">
        <v>16026</v>
      </c>
      <c r="C72" t="s">
        <v>134</v>
      </c>
      <c r="E72" s="24">
        <v>113289</v>
      </c>
      <c r="F72" s="19">
        <f t="shared" si="18"/>
        <v>0</v>
      </c>
      <c r="G72" s="25">
        <v>113289</v>
      </c>
      <c r="H72" s="22">
        <v>74391</v>
      </c>
      <c r="I72" s="19">
        <f t="shared" si="19"/>
        <v>38898</v>
      </c>
      <c r="J72" s="19">
        <v>0</v>
      </c>
    </row>
    <row r="73" spans="1:10" x14ac:dyDescent="0.2">
      <c r="B73" s="12">
        <v>16035</v>
      </c>
      <c r="C73" t="s">
        <v>135</v>
      </c>
      <c r="E73" s="24">
        <v>134899</v>
      </c>
      <c r="F73" s="19">
        <f t="shared" si="18"/>
        <v>0</v>
      </c>
      <c r="G73" s="25">
        <v>134899</v>
      </c>
      <c r="H73" s="22">
        <v>128155</v>
      </c>
      <c r="I73" s="19">
        <f t="shared" si="19"/>
        <v>6744</v>
      </c>
      <c r="J73" s="19">
        <v>0</v>
      </c>
    </row>
    <row r="74" spans="1:10" x14ac:dyDescent="0.2">
      <c r="B74" s="12">
        <v>19001</v>
      </c>
      <c r="C74" s="29" t="s">
        <v>423</v>
      </c>
      <c r="E74" s="19">
        <v>11867</v>
      </c>
      <c r="F74" s="19">
        <f t="shared" si="18"/>
        <v>0</v>
      </c>
      <c r="G74" s="19">
        <v>11867</v>
      </c>
      <c r="H74" s="19">
        <v>82675</v>
      </c>
      <c r="I74" s="19">
        <f t="shared" si="19"/>
        <v>-70808</v>
      </c>
      <c r="J74" s="19">
        <v>0</v>
      </c>
    </row>
    <row r="75" spans="1:10" x14ac:dyDescent="0.2">
      <c r="A75" s="37" t="s">
        <v>494</v>
      </c>
      <c r="C75" s="5" t="s">
        <v>101</v>
      </c>
      <c r="E75" s="23">
        <f>SUM(E69:E74)</f>
        <v>2856052</v>
      </c>
      <c r="F75" s="23">
        <f t="shared" ref="F75:J75" si="20">SUM(F69:F74)</f>
        <v>9067</v>
      </c>
      <c r="G75" s="23">
        <f t="shared" si="20"/>
        <v>2865119</v>
      </c>
      <c r="H75" s="23">
        <f t="shared" si="20"/>
        <v>2591388</v>
      </c>
      <c r="I75" s="23">
        <f t="shared" si="20"/>
        <v>273731</v>
      </c>
      <c r="J75" s="23">
        <f t="shared" si="20"/>
        <v>0</v>
      </c>
    </row>
    <row r="76" spans="1:10" x14ac:dyDescent="0.2">
      <c r="G76" s="1"/>
      <c r="H76" s="1"/>
    </row>
    <row r="77" spans="1:10" ht="15.75" x14ac:dyDescent="0.25">
      <c r="B77" s="6" t="s">
        <v>136</v>
      </c>
      <c r="D77" s="6"/>
      <c r="G77" s="1"/>
      <c r="H77" s="1"/>
    </row>
    <row r="78" spans="1:10" x14ac:dyDescent="0.2">
      <c r="B78" s="12">
        <v>10010</v>
      </c>
      <c r="C78" t="s">
        <v>124</v>
      </c>
      <c r="E78" s="24">
        <f>60000+2845820</f>
        <v>2905820</v>
      </c>
      <c r="F78" s="19">
        <f t="shared" ref="F78:F83" si="21">G78-E78</f>
        <v>-17000</v>
      </c>
      <c r="G78" s="25">
        <v>2888820</v>
      </c>
      <c r="H78" s="22">
        <v>2863765</v>
      </c>
      <c r="I78" s="19">
        <f t="shared" ref="I78:I83" si="22">G78-H78-J78</f>
        <v>25055</v>
      </c>
      <c r="J78" s="19">
        <v>0</v>
      </c>
    </row>
    <row r="79" spans="1:10" x14ac:dyDescent="0.2">
      <c r="B79" s="12">
        <v>10020</v>
      </c>
      <c r="C79" t="s">
        <v>125</v>
      </c>
      <c r="E79" s="24">
        <v>1781836</v>
      </c>
      <c r="F79" s="19">
        <f t="shared" si="21"/>
        <v>60000</v>
      </c>
      <c r="G79" s="25">
        <v>1841836</v>
      </c>
      <c r="H79" s="22">
        <v>1562420</v>
      </c>
      <c r="I79" s="19">
        <f t="shared" si="22"/>
        <v>0</v>
      </c>
      <c r="J79" s="19">
        <v>279416</v>
      </c>
    </row>
    <row r="80" spans="1:10" x14ac:dyDescent="0.2">
      <c r="B80" s="12">
        <v>10050</v>
      </c>
      <c r="C80" t="s">
        <v>126</v>
      </c>
      <c r="E80" s="24">
        <v>1</v>
      </c>
      <c r="F80" s="19">
        <f t="shared" si="21"/>
        <v>0</v>
      </c>
      <c r="G80" s="25">
        <v>1</v>
      </c>
      <c r="H80" s="22">
        <v>0</v>
      </c>
      <c r="I80" s="19">
        <f t="shared" si="22"/>
        <v>1</v>
      </c>
      <c r="J80" s="19">
        <v>0</v>
      </c>
    </row>
    <row r="81" spans="1:10" x14ac:dyDescent="0.2">
      <c r="B81" s="12">
        <v>12480</v>
      </c>
      <c r="C81" s="29" t="s">
        <v>461</v>
      </c>
      <c r="E81" s="24">
        <v>5339580</v>
      </c>
      <c r="F81" s="19">
        <f t="shared" si="21"/>
        <v>0</v>
      </c>
      <c r="G81" s="25">
        <v>5339580</v>
      </c>
      <c r="H81" s="22">
        <v>4673647</v>
      </c>
      <c r="I81" s="19">
        <f t="shared" si="22"/>
        <v>665933</v>
      </c>
      <c r="J81" s="19">
        <v>0</v>
      </c>
    </row>
    <row r="82" spans="1:10" x14ac:dyDescent="0.2">
      <c r="B82" s="12">
        <v>12508</v>
      </c>
      <c r="C82" t="s">
        <v>317</v>
      </c>
      <c r="E82" s="24">
        <v>281025</v>
      </c>
      <c r="F82" s="19">
        <f t="shared" si="21"/>
        <v>0</v>
      </c>
      <c r="G82" s="25">
        <v>281025</v>
      </c>
      <c r="H82" s="22">
        <v>253977</v>
      </c>
      <c r="I82" s="19">
        <f t="shared" si="22"/>
        <v>27048</v>
      </c>
      <c r="J82" s="19">
        <v>0</v>
      </c>
    </row>
    <row r="83" spans="1:10" x14ac:dyDescent="0.2">
      <c r="B83" s="12">
        <v>19001</v>
      </c>
      <c r="C83" s="29" t="s">
        <v>423</v>
      </c>
      <c r="E83" s="19">
        <v>34701</v>
      </c>
      <c r="F83" s="19">
        <f t="shared" si="21"/>
        <v>0</v>
      </c>
      <c r="G83" s="19">
        <v>34701</v>
      </c>
      <c r="H83" s="19">
        <v>224552</v>
      </c>
      <c r="I83" s="19">
        <f t="shared" si="22"/>
        <v>-189851</v>
      </c>
      <c r="J83" s="19">
        <v>0</v>
      </c>
    </row>
    <row r="84" spans="1:10" x14ac:dyDescent="0.2">
      <c r="A84" s="37" t="s">
        <v>494</v>
      </c>
      <c r="C84" s="5" t="s">
        <v>101</v>
      </c>
      <c r="E84" s="23">
        <f>SUM(E78:E83)</f>
        <v>10342963</v>
      </c>
      <c r="F84" s="23">
        <f t="shared" ref="F84:J84" si="23">SUM(F78:F83)</f>
        <v>43000</v>
      </c>
      <c r="G84" s="23">
        <f t="shared" si="23"/>
        <v>10385963</v>
      </c>
      <c r="H84" s="23">
        <f t="shared" si="23"/>
        <v>9578361</v>
      </c>
      <c r="I84" s="23">
        <f t="shared" si="23"/>
        <v>528186</v>
      </c>
      <c r="J84" s="23">
        <f t="shared" si="23"/>
        <v>279416</v>
      </c>
    </row>
    <row r="85" spans="1:10" x14ac:dyDescent="0.2">
      <c r="G85" s="1"/>
      <c r="H85" s="1"/>
    </row>
    <row r="86" spans="1:10" ht="15.75" x14ac:dyDescent="0.25">
      <c r="B86" s="6" t="s">
        <v>137</v>
      </c>
      <c r="D86" s="6"/>
      <c r="G86" s="1"/>
      <c r="H86" s="1"/>
    </row>
    <row r="87" spans="1:10" x14ac:dyDescent="0.2">
      <c r="B87" s="12">
        <v>10010</v>
      </c>
      <c r="C87" t="s">
        <v>124</v>
      </c>
      <c r="E87" s="24">
        <v>642515</v>
      </c>
      <c r="F87" s="19">
        <f>G87-E87</f>
        <v>0</v>
      </c>
      <c r="G87" s="25">
        <v>642515</v>
      </c>
      <c r="H87" s="22">
        <v>499470</v>
      </c>
      <c r="I87" s="19">
        <f t="shared" ref="I87:I90" si="24">G87-H87-J87</f>
        <v>143045</v>
      </c>
      <c r="J87" s="19">
        <v>0</v>
      </c>
    </row>
    <row r="88" spans="1:10" x14ac:dyDescent="0.2">
      <c r="B88" s="12">
        <v>10020</v>
      </c>
      <c r="C88" t="s">
        <v>125</v>
      </c>
      <c r="E88" s="24">
        <v>73215</v>
      </c>
      <c r="F88" s="19">
        <f>G88-E88</f>
        <v>0</v>
      </c>
      <c r="G88" s="25">
        <v>73215</v>
      </c>
      <c r="H88" s="22">
        <v>26898</v>
      </c>
      <c r="I88" s="19">
        <f t="shared" si="24"/>
        <v>46317</v>
      </c>
      <c r="J88" s="19">
        <v>0</v>
      </c>
    </row>
    <row r="89" spans="1:10" x14ac:dyDescent="0.2">
      <c r="B89" s="12">
        <v>10050</v>
      </c>
      <c r="C89" t="s">
        <v>126</v>
      </c>
      <c r="E89" s="24">
        <v>1</v>
      </c>
      <c r="F89" s="19">
        <f>G89-E89</f>
        <v>0</v>
      </c>
      <c r="G89" s="25">
        <v>1</v>
      </c>
      <c r="H89" s="22">
        <v>0</v>
      </c>
      <c r="I89" s="19">
        <f t="shared" si="24"/>
        <v>1</v>
      </c>
      <c r="J89" s="19">
        <v>0</v>
      </c>
    </row>
    <row r="90" spans="1:10" x14ac:dyDescent="0.2">
      <c r="B90" s="12">
        <v>19001</v>
      </c>
      <c r="C90" s="29" t="s">
        <v>423</v>
      </c>
      <c r="E90" s="19">
        <v>3090</v>
      </c>
      <c r="F90" s="19">
        <f>G90-E90</f>
        <v>0</v>
      </c>
      <c r="G90" s="19">
        <v>3090</v>
      </c>
      <c r="H90" s="19">
        <v>5228</v>
      </c>
      <c r="I90" s="19">
        <f t="shared" si="24"/>
        <v>-2138</v>
      </c>
      <c r="J90" s="19">
        <v>0</v>
      </c>
    </row>
    <row r="91" spans="1:10" x14ac:dyDescent="0.2">
      <c r="A91" s="37" t="s">
        <v>494</v>
      </c>
      <c r="C91" s="5" t="s">
        <v>101</v>
      </c>
      <c r="E91" s="23">
        <f>SUM(E87:E90)</f>
        <v>718821</v>
      </c>
      <c r="F91" s="23">
        <f t="shared" ref="F91:J91" si="25">SUM(F87:F90)</f>
        <v>0</v>
      </c>
      <c r="G91" s="23">
        <f t="shared" si="25"/>
        <v>718821</v>
      </c>
      <c r="H91" s="23">
        <f t="shared" si="25"/>
        <v>531596</v>
      </c>
      <c r="I91" s="23">
        <f t="shared" si="25"/>
        <v>187225</v>
      </c>
      <c r="J91" s="23">
        <f t="shared" si="25"/>
        <v>0</v>
      </c>
    </row>
    <row r="92" spans="1:10" x14ac:dyDescent="0.2">
      <c r="G92" s="1"/>
      <c r="H92" s="1"/>
    </row>
    <row r="93" spans="1:10" ht="15.75" x14ac:dyDescent="0.25">
      <c r="B93" s="6" t="s">
        <v>141</v>
      </c>
      <c r="D93" s="6"/>
      <c r="G93" s="1"/>
      <c r="H93" s="1"/>
    </row>
    <row r="94" spans="1:10" x14ac:dyDescent="0.2">
      <c r="B94" s="12">
        <v>10010</v>
      </c>
      <c r="C94" t="s">
        <v>124</v>
      </c>
      <c r="E94" s="24">
        <v>3626114</v>
      </c>
      <c r="F94" s="19">
        <f>G94-E94</f>
        <v>23778</v>
      </c>
      <c r="G94" s="25">
        <v>3649892</v>
      </c>
      <c r="H94" s="22">
        <v>3122049</v>
      </c>
      <c r="I94" s="19">
        <f t="shared" ref="I94:I97" si="26">G94-H94-J94</f>
        <v>527843</v>
      </c>
      <c r="J94" s="19">
        <v>0</v>
      </c>
    </row>
    <row r="95" spans="1:10" x14ac:dyDescent="0.2">
      <c r="B95" s="12">
        <v>10020</v>
      </c>
      <c r="C95" t="s">
        <v>125</v>
      </c>
      <c r="E95" s="24">
        <v>164205</v>
      </c>
      <c r="F95" s="19">
        <f>G95-E95</f>
        <v>0</v>
      </c>
      <c r="G95" s="25">
        <v>164205</v>
      </c>
      <c r="H95" s="22">
        <v>153995</v>
      </c>
      <c r="I95" s="19">
        <f t="shared" si="26"/>
        <v>10210</v>
      </c>
      <c r="J95" s="19">
        <v>0</v>
      </c>
    </row>
    <row r="96" spans="1:10" x14ac:dyDescent="0.2">
      <c r="B96" s="12">
        <v>10050</v>
      </c>
      <c r="C96" t="s">
        <v>126</v>
      </c>
      <c r="E96" s="24">
        <v>1</v>
      </c>
      <c r="F96" s="19">
        <f>G96-E96</f>
        <v>0</v>
      </c>
      <c r="G96" s="25">
        <v>1</v>
      </c>
      <c r="H96" s="22">
        <v>1</v>
      </c>
      <c r="I96" s="19">
        <f t="shared" si="26"/>
        <v>0</v>
      </c>
      <c r="J96" s="19">
        <v>0</v>
      </c>
    </row>
    <row r="97" spans="1:10" x14ac:dyDescent="0.2">
      <c r="B97" s="12">
        <v>19001</v>
      </c>
      <c r="C97" s="29" t="s">
        <v>423</v>
      </c>
      <c r="E97" s="19">
        <v>22567</v>
      </c>
      <c r="F97" s="19">
        <f>G97-E97</f>
        <v>0</v>
      </c>
      <c r="G97" s="19">
        <v>22567</v>
      </c>
      <c r="H97" s="19">
        <v>117071</v>
      </c>
      <c r="I97" s="19">
        <f t="shared" si="26"/>
        <v>-94504</v>
      </c>
      <c r="J97" s="19">
        <v>0</v>
      </c>
    </row>
    <row r="98" spans="1:10" x14ac:dyDescent="0.2">
      <c r="A98" s="37" t="s">
        <v>494</v>
      </c>
      <c r="C98" s="5" t="s">
        <v>101</v>
      </c>
      <c r="E98" s="23">
        <f>SUM(E94:E97)</f>
        <v>3812887</v>
      </c>
      <c r="F98" s="23">
        <f t="shared" ref="F98:J98" si="27">SUM(F94:F97)</f>
        <v>23778</v>
      </c>
      <c r="G98" s="23">
        <f t="shared" si="27"/>
        <v>3836665</v>
      </c>
      <c r="H98" s="23">
        <f t="shared" si="27"/>
        <v>3393116</v>
      </c>
      <c r="I98" s="23">
        <f t="shared" si="27"/>
        <v>443549</v>
      </c>
      <c r="J98" s="23">
        <f t="shared" si="27"/>
        <v>0</v>
      </c>
    </row>
    <row r="99" spans="1:10" ht="12.6" customHeight="1" x14ac:dyDescent="0.2">
      <c r="G99" s="1"/>
      <c r="H99" s="1"/>
    </row>
    <row r="100" spans="1:10" ht="15.75" x14ac:dyDescent="0.25">
      <c r="B100" s="6" t="s">
        <v>142</v>
      </c>
      <c r="D100" s="6"/>
      <c r="G100" s="1"/>
      <c r="H100" s="1"/>
    </row>
    <row r="101" spans="1:10" x14ac:dyDescent="0.2">
      <c r="B101" s="12">
        <v>10010</v>
      </c>
      <c r="C101" t="s">
        <v>124</v>
      </c>
      <c r="E101" s="24">
        <v>24228310</v>
      </c>
      <c r="F101" s="19">
        <f>G101-E101</f>
        <v>288661</v>
      </c>
      <c r="G101" s="25">
        <v>24516971</v>
      </c>
      <c r="H101" s="22">
        <v>22752005</v>
      </c>
      <c r="I101" s="19">
        <f t="shared" ref="I101:I105" si="28">G101-H101-J101</f>
        <v>1764966</v>
      </c>
      <c r="J101" s="19">
        <v>0</v>
      </c>
    </row>
    <row r="102" spans="1:10" x14ac:dyDescent="0.2">
      <c r="B102" s="12">
        <v>10020</v>
      </c>
      <c r="C102" t="s">
        <v>125</v>
      </c>
      <c r="E102" s="24">
        <v>4089423</v>
      </c>
      <c r="F102" s="19">
        <f>G102-E102</f>
        <v>186000</v>
      </c>
      <c r="G102" s="25">
        <v>4275423</v>
      </c>
      <c r="H102" s="22">
        <v>4156404</v>
      </c>
      <c r="I102" s="19">
        <f t="shared" si="28"/>
        <v>119019</v>
      </c>
      <c r="J102" s="19">
        <v>0</v>
      </c>
    </row>
    <row r="103" spans="1:10" x14ac:dyDescent="0.2">
      <c r="B103" s="12">
        <v>10050</v>
      </c>
      <c r="C103" t="s">
        <v>126</v>
      </c>
      <c r="E103" s="24">
        <v>1</v>
      </c>
      <c r="F103" s="19">
        <f>G103-E103</f>
        <v>0</v>
      </c>
      <c r="G103" s="25">
        <v>1</v>
      </c>
      <c r="H103" s="22">
        <v>0</v>
      </c>
      <c r="I103" s="19">
        <f t="shared" si="28"/>
        <v>1</v>
      </c>
      <c r="J103" s="19">
        <v>0</v>
      </c>
    </row>
    <row r="104" spans="1:10" x14ac:dyDescent="0.2">
      <c r="B104" s="12">
        <v>16016</v>
      </c>
      <c r="C104" t="s">
        <v>143</v>
      </c>
      <c r="E104" s="24">
        <v>19570</v>
      </c>
      <c r="F104" s="19">
        <f>G104-E104</f>
        <v>0</v>
      </c>
      <c r="G104" s="25">
        <v>19570</v>
      </c>
      <c r="H104" s="22">
        <v>0</v>
      </c>
      <c r="I104" s="19">
        <f t="shared" si="28"/>
        <v>19570</v>
      </c>
      <c r="J104" s="19">
        <v>0</v>
      </c>
    </row>
    <row r="105" spans="1:10" x14ac:dyDescent="0.2">
      <c r="B105" s="12">
        <v>19001</v>
      </c>
      <c r="C105" s="29" t="s">
        <v>423</v>
      </c>
      <c r="E105" s="19">
        <v>150072</v>
      </c>
      <c r="F105" s="19">
        <f>G105-E105</f>
        <v>0</v>
      </c>
      <c r="G105" s="19">
        <v>150072</v>
      </c>
      <c r="H105" s="19">
        <v>498742</v>
      </c>
      <c r="I105" s="19">
        <f t="shared" si="28"/>
        <v>-348670</v>
      </c>
      <c r="J105" s="19">
        <v>0</v>
      </c>
    </row>
    <row r="106" spans="1:10" x14ac:dyDescent="0.2">
      <c r="A106" s="37" t="s">
        <v>494</v>
      </c>
      <c r="C106" s="5" t="s">
        <v>101</v>
      </c>
      <c r="E106" s="23">
        <f>SUM(E101:E105)</f>
        <v>28487376</v>
      </c>
      <c r="F106" s="23">
        <f t="shared" ref="F106:J106" si="29">SUM(F101:F105)</f>
        <v>474661</v>
      </c>
      <c r="G106" s="23">
        <f t="shared" si="29"/>
        <v>28962037</v>
      </c>
      <c r="H106" s="23">
        <f t="shared" si="29"/>
        <v>27407151</v>
      </c>
      <c r="I106" s="23">
        <f t="shared" si="29"/>
        <v>1554886</v>
      </c>
      <c r="J106" s="23">
        <f t="shared" si="29"/>
        <v>0</v>
      </c>
    </row>
    <row r="107" spans="1:10" ht="12.6" customHeight="1" x14ac:dyDescent="0.2">
      <c r="G107" s="1"/>
      <c r="H107" s="1"/>
    </row>
    <row r="108" spans="1:10" ht="15.75" x14ac:dyDescent="0.25">
      <c r="B108" s="6" t="s">
        <v>144</v>
      </c>
      <c r="D108" s="6"/>
      <c r="G108" s="1"/>
      <c r="H108" s="1"/>
    </row>
    <row r="109" spans="1:10" x14ac:dyDescent="0.2">
      <c r="B109" s="12">
        <v>10010</v>
      </c>
      <c r="C109" t="s">
        <v>124</v>
      </c>
      <c r="E109" s="24">
        <f>80000+59823459</f>
        <v>59903459</v>
      </c>
      <c r="F109" s="19">
        <f>G109-E109</f>
        <v>468709</v>
      </c>
      <c r="G109" s="25">
        <v>60372168</v>
      </c>
      <c r="H109" s="22">
        <v>57853931</v>
      </c>
      <c r="I109" s="19">
        <f t="shared" ref="I109:I113" si="30">G109-H109-J109</f>
        <v>2518237</v>
      </c>
      <c r="J109" s="19">
        <v>0</v>
      </c>
    </row>
    <row r="110" spans="1:10" x14ac:dyDescent="0.2">
      <c r="B110" s="12">
        <v>10020</v>
      </c>
      <c r="C110" t="s">
        <v>125</v>
      </c>
      <c r="E110" s="24">
        <f>415000+8429265</f>
        <v>8844265</v>
      </c>
      <c r="F110" s="19">
        <f>G110-E110</f>
        <v>130000</v>
      </c>
      <c r="G110" s="25">
        <v>8974265</v>
      </c>
      <c r="H110" s="22">
        <v>8136912</v>
      </c>
      <c r="I110" s="19">
        <f t="shared" si="30"/>
        <v>837353</v>
      </c>
      <c r="J110" s="19">
        <v>0</v>
      </c>
    </row>
    <row r="111" spans="1:10" x14ac:dyDescent="0.2">
      <c r="B111" s="12">
        <v>10050</v>
      </c>
      <c r="C111" t="s">
        <v>126</v>
      </c>
      <c r="E111" s="24">
        <v>1</v>
      </c>
      <c r="F111" s="19">
        <f>G111-E111</f>
        <v>0</v>
      </c>
      <c r="G111" s="25">
        <v>1</v>
      </c>
      <c r="H111" s="22">
        <v>0</v>
      </c>
      <c r="I111" s="19">
        <f t="shared" si="30"/>
        <v>1</v>
      </c>
      <c r="J111" s="19">
        <v>0</v>
      </c>
    </row>
    <row r="112" spans="1:10" x14ac:dyDescent="0.2">
      <c r="B112" s="12">
        <v>12050</v>
      </c>
      <c r="C112" t="s">
        <v>145</v>
      </c>
      <c r="E112" s="24">
        <v>94294</v>
      </c>
      <c r="F112" s="19">
        <f>G112-E112</f>
        <v>0</v>
      </c>
      <c r="G112" s="25">
        <v>94294</v>
      </c>
      <c r="H112" s="22">
        <v>17077</v>
      </c>
      <c r="I112" s="19">
        <f t="shared" si="30"/>
        <v>77217</v>
      </c>
      <c r="J112" s="19">
        <v>0</v>
      </c>
    </row>
    <row r="113" spans="1:10" x14ac:dyDescent="0.2">
      <c r="B113" s="12">
        <v>19001</v>
      </c>
      <c r="C113" s="29" t="s">
        <v>423</v>
      </c>
      <c r="E113" s="19">
        <v>308861</v>
      </c>
      <c r="F113" s="19">
        <f>G113-E113</f>
        <v>0</v>
      </c>
      <c r="G113" s="19">
        <v>308861</v>
      </c>
      <c r="H113" s="19">
        <v>530204</v>
      </c>
      <c r="I113" s="19">
        <f t="shared" si="30"/>
        <v>-221343</v>
      </c>
      <c r="J113" s="19">
        <v>0</v>
      </c>
    </row>
    <row r="114" spans="1:10" x14ac:dyDescent="0.2">
      <c r="A114" s="37" t="s">
        <v>494</v>
      </c>
      <c r="C114" s="5" t="s">
        <v>101</v>
      </c>
      <c r="E114" s="23">
        <f>SUM(E109:E113)</f>
        <v>69150880</v>
      </c>
      <c r="F114" s="23">
        <f t="shared" ref="F114:J114" si="31">SUM(F109:F113)</f>
        <v>598709</v>
      </c>
      <c r="G114" s="23">
        <f t="shared" si="31"/>
        <v>69749589</v>
      </c>
      <c r="H114" s="23">
        <f t="shared" si="31"/>
        <v>66538124</v>
      </c>
      <c r="I114" s="23">
        <f t="shared" si="31"/>
        <v>3211465</v>
      </c>
      <c r="J114" s="23">
        <f t="shared" si="31"/>
        <v>0</v>
      </c>
    </row>
    <row r="115" spans="1:10" ht="12.6" customHeight="1" x14ac:dyDescent="0.2">
      <c r="G115" s="1"/>
      <c r="H115" s="1"/>
    </row>
    <row r="116" spans="1:10" ht="15.75" x14ac:dyDescent="0.25">
      <c r="B116" s="6" t="s">
        <v>375</v>
      </c>
      <c r="D116" s="6"/>
      <c r="G116" s="1"/>
      <c r="H116" s="1"/>
    </row>
    <row r="117" spans="1:10" x14ac:dyDescent="0.2">
      <c r="B117" s="12">
        <v>10010</v>
      </c>
      <c r="C117" t="s">
        <v>124</v>
      </c>
      <c r="E117" s="24">
        <v>798528</v>
      </c>
      <c r="F117" s="19">
        <f t="shared" ref="F117:F131" si="32">G117-E117</f>
        <v>0</v>
      </c>
      <c r="G117" s="25">
        <v>798528</v>
      </c>
      <c r="H117" s="22">
        <v>623385</v>
      </c>
      <c r="I117" s="19">
        <f t="shared" ref="I117:I132" si="33">G117-H117-J117</f>
        <v>175143</v>
      </c>
      <c r="J117" s="19">
        <v>0</v>
      </c>
    </row>
    <row r="118" spans="1:10" x14ac:dyDescent="0.2">
      <c r="B118" s="12">
        <v>10020</v>
      </c>
      <c r="C118" t="s">
        <v>125</v>
      </c>
      <c r="E118" s="24">
        <f>82123+72220</f>
        <v>154343</v>
      </c>
      <c r="F118" s="19">
        <f t="shared" si="32"/>
        <v>1</v>
      </c>
      <c r="G118" s="25">
        <v>154344</v>
      </c>
      <c r="H118" s="22">
        <v>147601</v>
      </c>
      <c r="I118" s="19">
        <f t="shared" si="33"/>
        <v>6743</v>
      </c>
      <c r="J118" s="19">
        <v>0</v>
      </c>
    </row>
    <row r="119" spans="1:10" x14ac:dyDescent="0.2">
      <c r="B119" s="12">
        <v>10050</v>
      </c>
      <c r="C119" t="s">
        <v>126</v>
      </c>
      <c r="E119" s="24">
        <v>1</v>
      </c>
      <c r="F119" s="19">
        <f t="shared" si="32"/>
        <v>0</v>
      </c>
      <c r="G119" s="25">
        <v>1</v>
      </c>
      <c r="H119" s="22">
        <v>0</v>
      </c>
      <c r="I119" s="19">
        <f t="shared" si="33"/>
        <v>1</v>
      </c>
      <c r="J119" s="19">
        <v>0</v>
      </c>
    </row>
    <row r="120" spans="1:10" x14ac:dyDescent="0.2">
      <c r="B120" s="12">
        <v>12028</v>
      </c>
      <c r="C120" t="s">
        <v>185</v>
      </c>
      <c r="E120" s="24">
        <v>101255</v>
      </c>
      <c r="F120" s="19">
        <f t="shared" si="32"/>
        <v>0</v>
      </c>
      <c r="G120" s="25">
        <v>101255</v>
      </c>
      <c r="H120" s="22">
        <v>100420</v>
      </c>
      <c r="I120" s="19">
        <f t="shared" si="33"/>
        <v>835</v>
      </c>
      <c r="J120" s="19">
        <v>0</v>
      </c>
    </row>
    <row r="121" spans="1:10" x14ac:dyDescent="0.2">
      <c r="B121" s="12">
        <v>12347</v>
      </c>
      <c r="C121" t="s">
        <v>330</v>
      </c>
      <c r="E121" s="24">
        <v>31588</v>
      </c>
      <c r="F121" s="19">
        <f t="shared" si="32"/>
        <v>0</v>
      </c>
      <c r="G121" s="25">
        <v>31588</v>
      </c>
      <c r="H121" s="22">
        <v>24247</v>
      </c>
      <c r="I121" s="19">
        <f t="shared" si="33"/>
        <v>7341</v>
      </c>
      <c r="J121" s="19">
        <v>0</v>
      </c>
    </row>
    <row r="122" spans="1:10" x14ac:dyDescent="0.2">
      <c r="B122" s="12">
        <v>12481</v>
      </c>
      <c r="C122" t="s">
        <v>376</v>
      </c>
      <c r="E122" s="24">
        <f>70369+1948699</f>
        <v>2019068</v>
      </c>
      <c r="F122" s="19">
        <f t="shared" si="32"/>
        <v>-137652</v>
      </c>
      <c r="G122" s="25">
        <v>1881416</v>
      </c>
      <c r="H122" s="22">
        <v>1547998</v>
      </c>
      <c r="I122" s="19">
        <f t="shared" si="33"/>
        <v>329378</v>
      </c>
      <c r="J122" s="19">
        <v>4040</v>
      </c>
    </row>
    <row r="123" spans="1:10" x14ac:dyDescent="0.2">
      <c r="B123" s="12">
        <v>12522</v>
      </c>
      <c r="C123" t="s">
        <v>138</v>
      </c>
      <c r="E123" s="24">
        <v>1491161</v>
      </c>
      <c r="F123" s="19">
        <f t="shared" si="32"/>
        <v>176100</v>
      </c>
      <c r="G123" s="25">
        <v>1667261</v>
      </c>
      <c r="H123" s="22">
        <v>1555153</v>
      </c>
      <c r="I123" s="19">
        <f t="shared" si="33"/>
        <v>112108</v>
      </c>
      <c r="J123" s="19">
        <v>0</v>
      </c>
    </row>
    <row r="124" spans="1:10" x14ac:dyDescent="0.2">
      <c r="B124" s="12">
        <v>12523</v>
      </c>
      <c r="C124" t="s">
        <v>377</v>
      </c>
      <c r="E124" s="24">
        <v>1505762</v>
      </c>
      <c r="F124" s="19">
        <f t="shared" si="32"/>
        <v>0</v>
      </c>
      <c r="G124" s="25">
        <v>1505762</v>
      </c>
      <c r="H124" s="22">
        <v>1457308</v>
      </c>
      <c r="I124" s="19">
        <f t="shared" si="33"/>
        <v>48454</v>
      </c>
      <c r="J124" s="19">
        <v>0</v>
      </c>
    </row>
    <row r="125" spans="1:10" x14ac:dyDescent="0.2">
      <c r="B125" s="12">
        <v>12524</v>
      </c>
      <c r="C125" t="s">
        <v>139</v>
      </c>
      <c r="E125" s="24">
        <f>75000+1657036</f>
        <v>1732036</v>
      </c>
      <c r="F125" s="19">
        <f t="shared" si="32"/>
        <v>0</v>
      </c>
      <c r="G125" s="25">
        <v>1732036</v>
      </c>
      <c r="H125" s="22">
        <v>1609496</v>
      </c>
      <c r="I125" s="19">
        <f t="shared" si="33"/>
        <v>122540</v>
      </c>
      <c r="J125" s="19">
        <v>0</v>
      </c>
    </row>
    <row r="126" spans="1:10" x14ac:dyDescent="0.2">
      <c r="B126" s="12">
        <v>12525</v>
      </c>
      <c r="C126" t="s">
        <v>432</v>
      </c>
      <c r="E126" s="24">
        <v>302263</v>
      </c>
      <c r="F126" s="19">
        <f>G126-E126</f>
        <v>0</v>
      </c>
      <c r="G126" s="25">
        <v>302263</v>
      </c>
      <c r="H126" s="22">
        <v>271997</v>
      </c>
      <c r="I126" s="19">
        <f t="shared" si="33"/>
        <v>30266</v>
      </c>
      <c r="J126" s="19">
        <v>0</v>
      </c>
    </row>
    <row r="127" spans="1:10" x14ac:dyDescent="0.2">
      <c r="B127" s="12">
        <v>12526</v>
      </c>
      <c r="C127" t="s">
        <v>56</v>
      </c>
      <c r="E127" s="24">
        <v>140863</v>
      </c>
      <c r="F127" s="19">
        <f t="shared" si="32"/>
        <v>10081</v>
      </c>
      <c r="G127" s="25">
        <v>150944</v>
      </c>
      <c r="H127" s="22">
        <v>109644</v>
      </c>
      <c r="I127" s="19">
        <f t="shared" si="33"/>
        <v>41300</v>
      </c>
      <c r="J127" s="19">
        <v>0</v>
      </c>
    </row>
    <row r="128" spans="1:10" x14ac:dyDescent="0.2">
      <c r="B128" s="12">
        <v>12527</v>
      </c>
      <c r="C128" t="s">
        <v>140</v>
      </c>
      <c r="E128" s="24">
        <v>89956</v>
      </c>
      <c r="F128" s="19">
        <f t="shared" si="32"/>
        <v>0</v>
      </c>
      <c r="G128" s="25">
        <v>89956</v>
      </c>
      <c r="H128" s="22">
        <v>82369</v>
      </c>
      <c r="I128" s="19">
        <f t="shared" si="33"/>
        <v>7587</v>
      </c>
      <c r="J128" s="19">
        <v>0</v>
      </c>
    </row>
    <row r="129" spans="1:10" x14ac:dyDescent="0.2">
      <c r="B129" s="12">
        <v>12528</v>
      </c>
      <c r="C129" t="s">
        <v>184</v>
      </c>
      <c r="E129" s="24">
        <f>40000+542593</f>
        <v>582593</v>
      </c>
      <c r="F129" s="19">
        <f t="shared" si="32"/>
        <v>0</v>
      </c>
      <c r="G129" s="25">
        <v>582593</v>
      </c>
      <c r="H129" s="22">
        <v>522123</v>
      </c>
      <c r="I129" s="19">
        <f t="shared" si="33"/>
        <v>60470</v>
      </c>
      <c r="J129" s="19">
        <v>0</v>
      </c>
    </row>
    <row r="130" spans="1:10" x14ac:dyDescent="0.2">
      <c r="B130" s="12">
        <v>12529</v>
      </c>
      <c r="C130" t="s">
        <v>340</v>
      </c>
      <c r="E130" s="24">
        <f>20000+443338</f>
        <v>463338</v>
      </c>
      <c r="F130" s="19">
        <f t="shared" si="32"/>
        <v>0</v>
      </c>
      <c r="G130" s="25">
        <v>463338</v>
      </c>
      <c r="H130" s="22">
        <v>398308</v>
      </c>
      <c r="I130" s="19">
        <f t="shared" si="33"/>
        <v>65030</v>
      </c>
      <c r="J130" s="19">
        <v>0</v>
      </c>
    </row>
    <row r="131" spans="1:10" x14ac:dyDescent="0.2">
      <c r="B131" s="12">
        <v>12530</v>
      </c>
      <c r="C131" t="s">
        <v>176</v>
      </c>
      <c r="E131" s="24">
        <v>120591</v>
      </c>
      <c r="F131" s="19">
        <f t="shared" si="32"/>
        <v>0</v>
      </c>
      <c r="G131" s="25">
        <v>120591</v>
      </c>
      <c r="H131" s="22">
        <v>119748</v>
      </c>
      <c r="I131" s="19">
        <f t="shared" si="33"/>
        <v>843</v>
      </c>
      <c r="J131" s="19">
        <v>0</v>
      </c>
    </row>
    <row r="132" spans="1:10" x14ac:dyDescent="0.2">
      <c r="B132" s="12">
        <v>19001</v>
      </c>
      <c r="C132" s="29" t="s">
        <v>423</v>
      </c>
      <c r="E132" s="19">
        <v>54374</v>
      </c>
      <c r="F132" s="19">
        <f>G132-E132</f>
        <v>0</v>
      </c>
      <c r="G132" s="19">
        <v>54374</v>
      </c>
      <c r="H132" s="19">
        <v>7260</v>
      </c>
      <c r="I132" s="19">
        <f t="shared" si="33"/>
        <v>47114</v>
      </c>
      <c r="J132" s="19">
        <v>0</v>
      </c>
    </row>
    <row r="133" spans="1:10" x14ac:dyDescent="0.2">
      <c r="A133" s="37" t="s">
        <v>494</v>
      </c>
      <c r="C133" s="5" t="s">
        <v>101</v>
      </c>
      <c r="E133" s="23">
        <f>SUM(E117:E132)</f>
        <v>9587720</v>
      </c>
      <c r="F133" s="23">
        <f t="shared" ref="F133:J133" si="34">SUM(F117:F132)</f>
        <v>48530</v>
      </c>
      <c r="G133" s="23">
        <f t="shared" si="34"/>
        <v>9636250</v>
      </c>
      <c r="H133" s="23">
        <f t="shared" si="34"/>
        <v>8577057</v>
      </c>
      <c r="I133" s="23">
        <f t="shared" si="34"/>
        <v>1055153</v>
      </c>
      <c r="J133" s="23">
        <f t="shared" si="34"/>
        <v>4040</v>
      </c>
    </row>
    <row r="134" spans="1:10" ht="16.5" customHeight="1" x14ac:dyDescent="0.2">
      <c r="G134" s="1"/>
      <c r="H134" s="1"/>
    </row>
    <row r="135" spans="1:10" ht="15.75" x14ac:dyDescent="0.25">
      <c r="B135" s="6" t="s">
        <v>146</v>
      </c>
      <c r="D135" s="6"/>
      <c r="G135" s="1"/>
      <c r="H135" s="1"/>
    </row>
    <row r="136" spans="1:10" x14ac:dyDescent="0.2">
      <c r="B136" s="13">
        <v>10010</v>
      </c>
      <c r="C136" t="s">
        <v>124</v>
      </c>
      <c r="E136" s="24">
        <v>12024274</v>
      </c>
      <c r="F136" s="19">
        <f t="shared" ref="F136:F155" si="35">G136-E136</f>
        <v>398264</v>
      </c>
      <c r="G136" s="25">
        <v>12422538</v>
      </c>
      <c r="H136" s="22">
        <v>11735284</v>
      </c>
      <c r="I136" s="19">
        <f t="shared" ref="I136:I157" si="36">G136-H136-J136</f>
        <v>687254</v>
      </c>
      <c r="J136" s="19">
        <v>0</v>
      </c>
    </row>
    <row r="137" spans="1:10" x14ac:dyDescent="0.2">
      <c r="B137" s="13">
        <v>10020</v>
      </c>
      <c r="C137" t="s">
        <v>125</v>
      </c>
      <c r="E137" s="24">
        <f>407543+70728+2095783</f>
        <v>2574054</v>
      </c>
      <c r="F137" s="19">
        <f t="shared" si="35"/>
        <v>0</v>
      </c>
      <c r="G137" s="25">
        <v>2574054</v>
      </c>
      <c r="H137" s="22">
        <v>1304143</v>
      </c>
      <c r="I137" s="19">
        <f t="shared" si="36"/>
        <v>168406</v>
      </c>
      <c r="J137" s="19">
        <v>1101505</v>
      </c>
    </row>
    <row r="138" spans="1:10" x14ac:dyDescent="0.2">
      <c r="B138" s="13">
        <v>10050</v>
      </c>
      <c r="C138" t="s">
        <v>126</v>
      </c>
      <c r="E138" s="24">
        <v>1</v>
      </c>
      <c r="F138" s="19">
        <f t="shared" si="35"/>
        <v>0</v>
      </c>
      <c r="G138" s="25">
        <v>1</v>
      </c>
      <c r="H138" s="22">
        <v>0</v>
      </c>
      <c r="I138" s="19">
        <f t="shared" si="36"/>
        <v>1</v>
      </c>
      <c r="J138" s="19">
        <v>0</v>
      </c>
    </row>
    <row r="139" spans="1:10" x14ac:dyDescent="0.2">
      <c r="B139" s="13">
        <v>12130</v>
      </c>
      <c r="C139" t="s">
        <v>369</v>
      </c>
      <c r="E139" s="24">
        <v>3317235</v>
      </c>
      <c r="F139" s="19">
        <f t="shared" si="35"/>
        <v>0</v>
      </c>
      <c r="G139" s="25">
        <v>3317235</v>
      </c>
      <c r="H139" s="22">
        <v>304713</v>
      </c>
      <c r="I139" s="19">
        <f t="shared" si="36"/>
        <v>0</v>
      </c>
      <c r="J139" s="19">
        <v>3012522</v>
      </c>
    </row>
    <row r="140" spans="1:10" x14ac:dyDescent="0.2">
      <c r="B140" s="13">
        <v>12169</v>
      </c>
      <c r="C140" t="s">
        <v>147</v>
      </c>
      <c r="E140" s="24">
        <v>49706</v>
      </c>
      <c r="F140" s="19">
        <f t="shared" si="35"/>
        <v>0</v>
      </c>
      <c r="G140" s="25">
        <v>49706</v>
      </c>
      <c r="H140" s="22">
        <v>32985</v>
      </c>
      <c r="I140" s="19">
        <f t="shared" si="36"/>
        <v>16721</v>
      </c>
      <c r="J140" s="19">
        <v>0</v>
      </c>
    </row>
    <row r="141" spans="1:10" x14ac:dyDescent="0.2">
      <c r="B141" s="13">
        <v>12231</v>
      </c>
      <c r="C141" t="s">
        <v>148</v>
      </c>
      <c r="E141" s="24">
        <v>91</v>
      </c>
      <c r="F141" s="19">
        <f t="shared" si="35"/>
        <v>0</v>
      </c>
      <c r="G141" s="25">
        <v>91</v>
      </c>
      <c r="H141" s="22">
        <v>0</v>
      </c>
      <c r="I141" s="19">
        <f t="shared" si="36"/>
        <v>91</v>
      </c>
      <c r="J141" s="19">
        <v>0</v>
      </c>
    </row>
    <row r="142" spans="1:10" x14ac:dyDescent="0.2">
      <c r="B142" s="13">
        <v>12251</v>
      </c>
      <c r="C142" t="s">
        <v>149</v>
      </c>
      <c r="E142" s="24">
        <v>1074151</v>
      </c>
      <c r="F142" s="19">
        <f t="shared" si="35"/>
        <v>0</v>
      </c>
      <c r="G142" s="25">
        <v>1074151</v>
      </c>
      <c r="H142" s="22">
        <v>866754</v>
      </c>
      <c r="I142" s="19">
        <f t="shared" si="36"/>
        <v>57579</v>
      </c>
      <c r="J142" s="19">
        <v>149818</v>
      </c>
    </row>
    <row r="143" spans="1:10" x14ac:dyDescent="0.2">
      <c r="B143" s="13">
        <v>12535</v>
      </c>
      <c r="C143" t="s">
        <v>15</v>
      </c>
      <c r="E143" s="24">
        <f>2582354+482700</f>
        <v>3065054</v>
      </c>
      <c r="F143" s="19">
        <f t="shared" si="35"/>
        <v>0</v>
      </c>
      <c r="G143" s="25">
        <v>3065054</v>
      </c>
      <c r="H143" s="22">
        <v>1394005</v>
      </c>
      <c r="I143" s="19">
        <f t="shared" si="36"/>
        <v>0</v>
      </c>
      <c r="J143" s="19">
        <v>1671049</v>
      </c>
    </row>
    <row r="144" spans="1:10" x14ac:dyDescent="0.2">
      <c r="B144" s="13">
        <v>12559</v>
      </c>
      <c r="C144" s="29" t="s">
        <v>433</v>
      </c>
      <c r="E144" s="24">
        <v>3600000</v>
      </c>
      <c r="F144" s="19">
        <f t="shared" si="35"/>
        <v>0</v>
      </c>
      <c r="G144" s="25">
        <v>3600000</v>
      </c>
      <c r="H144" s="22">
        <v>3377488</v>
      </c>
      <c r="I144" s="19">
        <f t="shared" si="36"/>
        <v>222512</v>
      </c>
      <c r="J144" s="19">
        <v>0</v>
      </c>
    </row>
    <row r="145" spans="1:10" x14ac:dyDescent="0.2">
      <c r="B145" s="13">
        <v>12573</v>
      </c>
      <c r="C145" s="29" t="s">
        <v>498</v>
      </c>
      <c r="E145" s="24">
        <v>525000</v>
      </c>
      <c r="F145" s="19">
        <f t="shared" ref="F145" si="37">G145-E145</f>
        <v>0</v>
      </c>
      <c r="G145" s="25">
        <v>525000</v>
      </c>
      <c r="H145" s="22">
        <v>146743</v>
      </c>
      <c r="I145" s="19">
        <f t="shared" si="36"/>
        <v>378257</v>
      </c>
      <c r="J145" s="19">
        <v>0</v>
      </c>
    </row>
    <row r="146" spans="1:10" x14ac:dyDescent="0.2">
      <c r="B146" s="13">
        <v>16017</v>
      </c>
      <c r="C146" t="s">
        <v>150</v>
      </c>
      <c r="E146" s="24">
        <v>28409269</v>
      </c>
      <c r="F146" s="19">
        <f t="shared" si="35"/>
        <v>0</v>
      </c>
      <c r="G146" s="25">
        <v>28409269</v>
      </c>
      <c r="H146" s="22">
        <v>25305101</v>
      </c>
      <c r="I146" s="19">
        <f t="shared" si="36"/>
        <v>2004168</v>
      </c>
      <c r="J146" s="19">
        <v>1100000</v>
      </c>
    </row>
    <row r="147" spans="1:10" x14ac:dyDescent="0.2">
      <c r="B147" s="12">
        <v>17004</v>
      </c>
      <c r="C147" t="s">
        <v>66</v>
      </c>
      <c r="E147" s="24">
        <v>83641646</v>
      </c>
      <c r="F147" s="19">
        <f t="shared" si="35"/>
        <v>0</v>
      </c>
      <c r="G147" s="25">
        <v>83641646</v>
      </c>
      <c r="H147" s="22">
        <v>83641646</v>
      </c>
      <c r="I147" s="19">
        <f t="shared" si="36"/>
        <v>0</v>
      </c>
      <c r="J147" s="19">
        <v>0</v>
      </c>
    </row>
    <row r="148" spans="1:10" x14ac:dyDescent="0.2">
      <c r="B148" s="12">
        <v>17006</v>
      </c>
      <c r="C148" t="s">
        <v>324</v>
      </c>
      <c r="E148" s="24">
        <v>125431737</v>
      </c>
      <c r="F148" s="19">
        <f t="shared" si="35"/>
        <v>0</v>
      </c>
      <c r="G148" s="25">
        <v>125431737</v>
      </c>
      <c r="H148" s="22">
        <v>125431737</v>
      </c>
      <c r="I148" s="19">
        <f t="shared" si="36"/>
        <v>0</v>
      </c>
      <c r="J148" s="19">
        <v>0</v>
      </c>
    </row>
    <row r="149" spans="1:10" x14ac:dyDescent="0.2">
      <c r="B149" s="13">
        <v>17011</v>
      </c>
      <c r="C149" t="s">
        <v>95</v>
      </c>
      <c r="E149" s="24">
        <v>400000</v>
      </c>
      <c r="F149" s="19">
        <f t="shared" si="35"/>
        <v>0</v>
      </c>
      <c r="G149" s="25">
        <v>400000</v>
      </c>
      <c r="H149" s="22">
        <v>400000</v>
      </c>
      <c r="I149" s="19">
        <f t="shared" si="36"/>
        <v>0</v>
      </c>
      <c r="J149" s="19">
        <v>0</v>
      </c>
    </row>
    <row r="150" spans="1:10" x14ac:dyDescent="0.2">
      <c r="B150" s="13">
        <v>17016</v>
      </c>
      <c r="C150" t="s">
        <v>151</v>
      </c>
      <c r="E150" s="24">
        <v>5800000</v>
      </c>
      <c r="F150" s="19">
        <f t="shared" si="35"/>
        <v>0</v>
      </c>
      <c r="G150" s="25">
        <v>5800000</v>
      </c>
      <c r="H150" s="22">
        <v>5800000</v>
      </c>
      <c r="I150" s="19">
        <f t="shared" si="36"/>
        <v>0</v>
      </c>
      <c r="J150" s="19">
        <v>0</v>
      </c>
    </row>
    <row r="151" spans="1:10" x14ac:dyDescent="0.2">
      <c r="B151" s="13">
        <v>17018</v>
      </c>
      <c r="C151" t="s">
        <v>152</v>
      </c>
      <c r="E151" s="24">
        <v>20505900</v>
      </c>
      <c r="F151" s="19">
        <f t="shared" si="35"/>
        <v>0</v>
      </c>
      <c r="G151" s="25">
        <v>20505900</v>
      </c>
      <c r="H151" s="22">
        <v>20505900</v>
      </c>
      <c r="I151" s="19">
        <f t="shared" si="36"/>
        <v>0</v>
      </c>
      <c r="J151" s="19">
        <v>0</v>
      </c>
    </row>
    <row r="152" spans="1:10" x14ac:dyDescent="0.2">
      <c r="B152" s="13">
        <v>17021</v>
      </c>
      <c r="C152" t="s">
        <v>153</v>
      </c>
      <c r="E152" s="24">
        <v>171400</v>
      </c>
      <c r="F152" s="19">
        <f t="shared" si="35"/>
        <v>0</v>
      </c>
      <c r="G152" s="25">
        <v>171400</v>
      </c>
      <c r="H152" s="22">
        <v>120871</v>
      </c>
      <c r="I152" s="19">
        <f t="shared" si="36"/>
        <v>50529</v>
      </c>
      <c r="J152" s="19">
        <v>0</v>
      </c>
    </row>
    <row r="153" spans="1:10" x14ac:dyDescent="0.2">
      <c r="B153" s="13">
        <v>17024</v>
      </c>
      <c r="C153" t="s">
        <v>154</v>
      </c>
      <c r="E153" s="24">
        <v>2970098</v>
      </c>
      <c r="F153" s="19">
        <f t="shared" si="35"/>
        <v>0</v>
      </c>
      <c r="G153" s="25">
        <v>2970098</v>
      </c>
      <c r="H153" s="22">
        <v>2970098</v>
      </c>
      <c r="I153" s="19">
        <f t="shared" si="36"/>
        <v>0</v>
      </c>
      <c r="J153" s="19">
        <v>0</v>
      </c>
    </row>
    <row r="154" spans="1:10" x14ac:dyDescent="0.2">
      <c r="B154" s="13">
        <v>17086</v>
      </c>
      <c r="C154" t="s">
        <v>499</v>
      </c>
      <c r="E154" s="24">
        <v>1126814</v>
      </c>
      <c r="F154" s="19">
        <f t="shared" ref="F154" si="38">G154-E154</f>
        <v>0</v>
      </c>
      <c r="G154" s="25">
        <v>1126814</v>
      </c>
      <c r="H154" s="22">
        <v>1126814</v>
      </c>
      <c r="I154" s="19">
        <f t="shared" si="36"/>
        <v>0</v>
      </c>
      <c r="J154" s="19">
        <v>0</v>
      </c>
    </row>
    <row r="155" spans="1:10" x14ac:dyDescent="0.2">
      <c r="B155" s="13">
        <v>17098</v>
      </c>
      <c r="C155" s="29" t="s">
        <v>402</v>
      </c>
      <c r="E155" s="24">
        <f>368876+475000</f>
        <v>843876</v>
      </c>
      <c r="F155" s="19">
        <f t="shared" si="35"/>
        <v>0</v>
      </c>
      <c r="G155" s="25">
        <v>843876</v>
      </c>
      <c r="H155" s="22">
        <v>790046</v>
      </c>
      <c r="I155" s="19">
        <f t="shared" si="36"/>
        <v>53830</v>
      </c>
      <c r="J155" s="19">
        <v>0</v>
      </c>
    </row>
    <row r="156" spans="1:10" x14ac:dyDescent="0.2">
      <c r="B156" s="13">
        <v>17099</v>
      </c>
      <c r="C156" s="29" t="s">
        <v>434</v>
      </c>
      <c r="E156" s="24">
        <v>3608728</v>
      </c>
      <c r="F156" s="19">
        <f>G156-E156</f>
        <v>0</v>
      </c>
      <c r="G156" s="25">
        <v>3608728</v>
      </c>
      <c r="H156" s="22">
        <v>3608728</v>
      </c>
      <c r="I156" s="19">
        <f t="shared" si="36"/>
        <v>0</v>
      </c>
      <c r="J156" s="19">
        <v>0</v>
      </c>
    </row>
    <row r="157" spans="1:10" x14ac:dyDescent="0.2">
      <c r="B157" s="12">
        <v>19001</v>
      </c>
      <c r="C157" s="29" t="s">
        <v>423</v>
      </c>
      <c r="E157" s="24">
        <v>68691</v>
      </c>
      <c r="F157" s="19">
        <f>G157-E157</f>
        <v>0</v>
      </c>
      <c r="G157" s="19">
        <v>68691</v>
      </c>
      <c r="H157" s="19">
        <v>430338</v>
      </c>
      <c r="I157" s="19">
        <f t="shared" si="36"/>
        <v>-361647</v>
      </c>
      <c r="J157" s="19">
        <v>0</v>
      </c>
    </row>
    <row r="158" spans="1:10" x14ac:dyDescent="0.2">
      <c r="A158" s="37" t="s">
        <v>494</v>
      </c>
      <c r="C158" s="5" t="s">
        <v>101</v>
      </c>
      <c r="E158" s="23">
        <f>SUM(E136:E157)</f>
        <v>299207725</v>
      </c>
      <c r="F158" s="23">
        <f t="shared" ref="F158:J158" si="39">SUM(F136:F157)</f>
        <v>398264</v>
      </c>
      <c r="G158" s="23">
        <f t="shared" si="39"/>
        <v>299605989</v>
      </c>
      <c r="H158" s="23">
        <f t="shared" si="39"/>
        <v>289293394</v>
      </c>
      <c r="I158" s="23">
        <f t="shared" si="39"/>
        <v>3277701</v>
      </c>
      <c r="J158" s="23">
        <f t="shared" si="39"/>
        <v>7034894</v>
      </c>
    </row>
    <row r="159" spans="1:10" ht="18" customHeight="1" x14ac:dyDescent="0.2">
      <c r="G159" s="1"/>
      <c r="H159" s="1"/>
    </row>
    <row r="160" spans="1:10" ht="15.75" x14ac:dyDescent="0.25">
      <c r="B160" s="6" t="s">
        <v>331</v>
      </c>
      <c r="D160" s="6"/>
      <c r="G160" s="1"/>
      <c r="H160" s="1"/>
    </row>
    <row r="161" spans="1:10" x14ac:dyDescent="0.2">
      <c r="B161" s="12">
        <v>10010</v>
      </c>
      <c r="C161" t="s">
        <v>124</v>
      </c>
      <c r="E161" s="24">
        <v>22898344</v>
      </c>
      <c r="F161" s="19">
        <f t="shared" ref="F161:F167" si="40">G161-E161</f>
        <v>107815</v>
      </c>
      <c r="G161" s="25">
        <v>23006159</v>
      </c>
      <c r="H161" s="22">
        <v>22032118</v>
      </c>
      <c r="I161" s="19">
        <f t="shared" ref="I161:I168" si="41">G161-H161-J161</f>
        <v>974041</v>
      </c>
      <c r="J161" s="19">
        <v>0</v>
      </c>
    </row>
    <row r="162" spans="1:10" x14ac:dyDescent="0.2">
      <c r="B162" s="12">
        <v>10020</v>
      </c>
      <c r="C162" t="s">
        <v>125</v>
      </c>
      <c r="E162" s="24">
        <v>5241629</v>
      </c>
      <c r="F162" s="19">
        <f t="shared" si="40"/>
        <v>0</v>
      </c>
      <c r="G162" s="25">
        <v>5241629</v>
      </c>
      <c r="H162" s="22">
        <v>5114216</v>
      </c>
      <c r="I162" s="19">
        <f t="shared" si="41"/>
        <v>127413</v>
      </c>
      <c r="J162" s="19">
        <v>0</v>
      </c>
    </row>
    <row r="163" spans="1:10" x14ac:dyDescent="0.2">
      <c r="B163" s="12">
        <v>10050</v>
      </c>
      <c r="C163" t="s">
        <v>126</v>
      </c>
      <c r="E163" s="24">
        <v>1</v>
      </c>
      <c r="F163" s="19">
        <f t="shared" si="40"/>
        <v>0</v>
      </c>
      <c r="G163" s="25">
        <v>1</v>
      </c>
      <c r="H163" s="22">
        <v>0</v>
      </c>
      <c r="I163" s="19">
        <f t="shared" si="41"/>
        <v>1</v>
      </c>
      <c r="J163" s="19">
        <v>0</v>
      </c>
    </row>
    <row r="164" spans="1:10" x14ac:dyDescent="0.2">
      <c r="B164" s="12">
        <v>12295</v>
      </c>
      <c r="C164" t="s">
        <v>82</v>
      </c>
      <c r="E164" s="24">
        <v>180500</v>
      </c>
      <c r="F164" s="19">
        <f t="shared" si="40"/>
        <v>0</v>
      </c>
      <c r="G164" s="25">
        <v>180500</v>
      </c>
      <c r="H164" s="22">
        <v>180497</v>
      </c>
      <c r="I164" s="19">
        <f t="shared" si="41"/>
        <v>3</v>
      </c>
      <c r="J164" s="19">
        <v>0</v>
      </c>
    </row>
    <row r="165" spans="1:10" x14ac:dyDescent="0.2">
      <c r="B165" s="12">
        <v>12574</v>
      </c>
      <c r="C165" t="s">
        <v>500</v>
      </c>
      <c r="E165" s="24">
        <v>635000</v>
      </c>
      <c r="F165" s="19">
        <f t="shared" ref="F165" si="42">G165-E165</f>
        <v>0</v>
      </c>
      <c r="G165" s="25">
        <v>635000</v>
      </c>
      <c r="H165" s="22">
        <v>635000</v>
      </c>
      <c r="I165" s="19">
        <f t="shared" si="41"/>
        <v>0</v>
      </c>
      <c r="J165" s="19">
        <v>0</v>
      </c>
    </row>
    <row r="166" spans="1:10" x14ac:dyDescent="0.2">
      <c r="B166" s="12">
        <v>16045</v>
      </c>
      <c r="C166" t="s">
        <v>332</v>
      </c>
      <c r="E166" s="24">
        <v>7200</v>
      </c>
      <c r="F166" s="19">
        <f t="shared" si="40"/>
        <v>0</v>
      </c>
      <c r="G166" s="25">
        <v>7200</v>
      </c>
      <c r="H166" s="22">
        <v>7200</v>
      </c>
      <c r="I166" s="19">
        <f t="shared" si="41"/>
        <v>0</v>
      </c>
      <c r="J166" s="19">
        <v>0</v>
      </c>
    </row>
    <row r="167" spans="1:10" x14ac:dyDescent="0.2">
      <c r="B167" s="12">
        <v>16049</v>
      </c>
      <c r="C167" t="s">
        <v>333</v>
      </c>
      <c r="E167" s="24">
        <v>332500</v>
      </c>
      <c r="F167" s="19">
        <f t="shared" si="40"/>
        <v>0</v>
      </c>
      <c r="G167" s="25">
        <v>332500</v>
      </c>
      <c r="H167" s="22">
        <v>258345</v>
      </c>
      <c r="I167" s="19">
        <f t="shared" si="41"/>
        <v>74155</v>
      </c>
      <c r="J167" s="19">
        <v>0</v>
      </c>
    </row>
    <row r="168" spans="1:10" x14ac:dyDescent="0.2">
      <c r="B168" s="12">
        <v>19001</v>
      </c>
      <c r="C168" s="29" t="s">
        <v>423</v>
      </c>
      <c r="E168" s="24">
        <v>121794</v>
      </c>
      <c r="F168" s="19">
        <f>G168-E168</f>
        <v>0</v>
      </c>
      <c r="G168" s="19">
        <v>121794</v>
      </c>
      <c r="H168" s="19">
        <v>18407</v>
      </c>
      <c r="I168" s="19">
        <f t="shared" si="41"/>
        <v>103387</v>
      </c>
      <c r="J168" s="19">
        <v>0</v>
      </c>
    </row>
    <row r="169" spans="1:10" x14ac:dyDescent="0.2">
      <c r="A169" s="37" t="s">
        <v>494</v>
      </c>
      <c r="C169" s="5" t="s">
        <v>101</v>
      </c>
      <c r="E169" s="23">
        <f>SUM(E161:E168)</f>
        <v>29416968</v>
      </c>
      <c r="F169" s="23">
        <f t="shared" ref="F169:J169" si="43">SUM(F161:F168)</f>
        <v>107815</v>
      </c>
      <c r="G169" s="23">
        <f t="shared" si="43"/>
        <v>29524783</v>
      </c>
      <c r="H169" s="23">
        <f t="shared" si="43"/>
        <v>28245783</v>
      </c>
      <c r="I169" s="23">
        <f t="shared" si="43"/>
        <v>1279000</v>
      </c>
      <c r="J169" s="23">
        <f t="shared" si="43"/>
        <v>0</v>
      </c>
    </row>
    <row r="170" spans="1:10" ht="12.2" customHeight="1" x14ac:dyDescent="0.2">
      <c r="G170" s="1"/>
      <c r="H170" s="1"/>
    </row>
    <row r="171" spans="1:10" ht="15.75" x14ac:dyDescent="0.25">
      <c r="B171" s="6" t="s">
        <v>157</v>
      </c>
      <c r="D171" s="6"/>
      <c r="G171" s="1"/>
      <c r="H171" s="1"/>
    </row>
    <row r="172" spans="1:10" x14ac:dyDescent="0.2">
      <c r="B172" s="12">
        <v>10010</v>
      </c>
      <c r="C172" t="s">
        <v>124</v>
      </c>
      <c r="E172" s="24">
        <v>51888323</v>
      </c>
      <c r="F172" s="19">
        <f t="shared" ref="F172:F188" si="44">G172-E172</f>
        <v>-713735</v>
      </c>
      <c r="G172" s="25">
        <v>51174588</v>
      </c>
      <c r="H172" s="22">
        <v>48781373</v>
      </c>
      <c r="I172" s="19">
        <f t="shared" ref="I172:I189" si="45">G172-H172-J172</f>
        <v>2393215</v>
      </c>
      <c r="J172" s="19">
        <v>0</v>
      </c>
    </row>
    <row r="173" spans="1:10" x14ac:dyDescent="0.2">
      <c r="B173" s="12">
        <v>10020</v>
      </c>
      <c r="C173" t="s">
        <v>125</v>
      </c>
      <c r="E173" s="24">
        <v>35679427</v>
      </c>
      <c r="F173" s="19">
        <f t="shared" si="44"/>
        <v>0</v>
      </c>
      <c r="G173" s="25">
        <v>35679427</v>
      </c>
      <c r="H173" s="22">
        <v>34157351</v>
      </c>
      <c r="I173" s="19">
        <f t="shared" si="45"/>
        <v>523761</v>
      </c>
      <c r="J173" s="19">
        <v>998315</v>
      </c>
    </row>
    <row r="174" spans="1:10" x14ac:dyDescent="0.2">
      <c r="B174" s="12">
        <v>10050</v>
      </c>
      <c r="C174" t="s">
        <v>126</v>
      </c>
      <c r="E174" s="24">
        <v>1</v>
      </c>
      <c r="F174" s="19">
        <f t="shared" si="44"/>
        <v>0</v>
      </c>
      <c r="G174" s="25">
        <v>1</v>
      </c>
      <c r="H174" s="22">
        <v>0</v>
      </c>
      <c r="I174" s="19">
        <f t="shared" si="45"/>
        <v>1</v>
      </c>
      <c r="J174" s="19">
        <v>0</v>
      </c>
    </row>
    <row r="175" spans="1:10" x14ac:dyDescent="0.2">
      <c r="B175" s="12">
        <v>12016</v>
      </c>
      <c r="C175" t="s">
        <v>334</v>
      </c>
      <c r="E175" s="24">
        <f>974+382000</f>
        <v>382974</v>
      </c>
      <c r="F175" s="19">
        <f t="shared" si="44"/>
        <v>200000</v>
      </c>
      <c r="G175" s="25">
        <v>582974</v>
      </c>
      <c r="H175" s="22">
        <v>525739</v>
      </c>
      <c r="I175" s="19">
        <f t="shared" si="45"/>
        <v>0</v>
      </c>
      <c r="J175" s="19">
        <v>57235</v>
      </c>
    </row>
    <row r="176" spans="1:10" x14ac:dyDescent="0.2">
      <c r="B176" s="12">
        <v>12024</v>
      </c>
      <c r="C176" t="s">
        <v>367</v>
      </c>
      <c r="E176" s="24">
        <f>581132+75000</f>
        <v>656132</v>
      </c>
      <c r="F176" s="19">
        <f t="shared" si="44"/>
        <v>0</v>
      </c>
      <c r="G176" s="25">
        <v>656132</v>
      </c>
      <c r="H176" s="22">
        <v>9416</v>
      </c>
      <c r="I176" s="19">
        <f t="shared" si="45"/>
        <v>0</v>
      </c>
      <c r="J176" s="19">
        <v>646716</v>
      </c>
    </row>
    <row r="177" spans="1:10" x14ac:dyDescent="0.2">
      <c r="B177" s="12">
        <v>12096</v>
      </c>
      <c r="C177" t="s">
        <v>162</v>
      </c>
      <c r="E177" s="24">
        <v>4753809</v>
      </c>
      <c r="F177" s="19">
        <f t="shared" si="44"/>
        <v>0</v>
      </c>
      <c r="G177" s="25">
        <v>4753809</v>
      </c>
      <c r="H177" s="22">
        <v>4651615</v>
      </c>
      <c r="I177" s="19">
        <f t="shared" si="45"/>
        <v>102194</v>
      </c>
      <c r="J177" s="19">
        <v>0</v>
      </c>
    </row>
    <row r="178" spans="1:10" x14ac:dyDescent="0.2">
      <c r="B178" s="12">
        <v>12115</v>
      </c>
      <c r="C178" t="s">
        <v>158</v>
      </c>
      <c r="E178" s="24">
        <v>114854</v>
      </c>
      <c r="F178" s="19">
        <f t="shared" si="44"/>
        <v>0</v>
      </c>
      <c r="G178" s="25">
        <v>114854</v>
      </c>
      <c r="H178" s="22">
        <v>98961</v>
      </c>
      <c r="I178" s="19">
        <f t="shared" si="45"/>
        <v>15893</v>
      </c>
      <c r="J178" s="19">
        <v>0</v>
      </c>
    </row>
    <row r="179" spans="1:10" x14ac:dyDescent="0.2">
      <c r="B179" s="12">
        <v>12123</v>
      </c>
      <c r="C179" t="s">
        <v>335</v>
      </c>
      <c r="E179" s="24">
        <v>22210</v>
      </c>
      <c r="F179" s="19">
        <f t="shared" si="44"/>
        <v>0</v>
      </c>
      <c r="G179" s="25">
        <v>22210</v>
      </c>
      <c r="H179" s="22">
        <v>21098</v>
      </c>
      <c r="I179" s="19">
        <f t="shared" si="45"/>
        <v>1112</v>
      </c>
      <c r="J179" s="19">
        <v>0</v>
      </c>
    </row>
    <row r="180" spans="1:10" x14ac:dyDescent="0.2">
      <c r="B180" s="12">
        <v>12141</v>
      </c>
      <c r="C180" s="29" t="s">
        <v>462</v>
      </c>
      <c r="E180" s="24">
        <v>5600</v>
      </c>
      <c r="F180" s="19">
        <f t="shared" si="44"/>
        <v>0</v>
      </c>
      <c r="G180" s="25">
        <v>5600</v>
      </c>
      <c r="H180" s="22">
        <v>5600</v>
      </c>
      <c r="I180" s="19">
        <f t="shared" si="45"/>
        <v>0</v>
      </c>
      <c r="J180" s="19">
        <v>0</v>
      </c>
    </row>
    <row r="181" spans="1:10" x14ac:dyDescent="0.2">
      <c r="B181" s="12">
        <v>12155</v>
      </c>
      <c r="C181" t="s">
        <v>159</v>
      </c>
      <c r="E181" s="24">
        <f>944472+350000</f>
        <v>1294472</v>
      </c>
      <c r="F181" s="19">
        <f t="shared" si="44"/>
        <v>-600001</v>
      </c>
      <c r="G181" s="25">
        <v>694471</v>
      </c>
      <c r="H181" s="22">
        <v>21600</v>
      </c>
      <c r="I181" s="19">
        <f t="shared" si="45"/>
        <v>0</v>
      </c>
      <c r="J181" s="19">
        <v>672871</v>
      </c>
    </row>
    <row r="182" spans="1:10" x14ac:dyDescent="0.2">
      <c r="B182" s="12">
        <v>12176</v>
      </c>
      <c r="C182" t="s">
        <v>160</v>
      </c>
      <c r="E182" s="24">
        <v>25723</v>
      </c>
      <c r="F182" s="19">
        <f t="shared" si="44"/>
        <v>0</v>
      </c>
      <c r="G182" s="25">
        <v>25723</v>
      </c>
      <c r="H182" s="22">
        <v>22270</v>
      </c>
      <c r="I182" s="19">
        <f t="shared" si="45"/>
        <v>3453</v>
      </c>
      <c r="J182" s="19">
        <v>0</v>
      </c>
    </row>
    <row r="183" spans="1:10" x14ac:dyDescent="0.2">
      <c r="B183" s="12">
        <v>12179</v>
      </c>
      <c r="C183" t="s">
        <v>378</v>
      </c>
      <c r="E183" s="24">
        <v>17221693</v>
      </c>
      <c r="F183" s="19">
        <f t="shared" si="44"/>
        <v>-425625</v>
      </c>
      <c r="G183" s="25">
        <v>16796068</v>
      </c>
      <c r="H183" s="22">
        <v>16083054</v>
      </c>
      <c r="I183" s="19">
        <f t="shared" si="45"/>
        <v>713014</v>
      </c>
      <c r="J183" s="19">
        <v>0</v>
      </c>
    </row>
    <row r="184" spans="1:10" x14ac:dyDescent="0.2">
      <c r="B184" s="12">
        <v>12184</v>
      </c>
      <c r="C184" t="s">
        <v>163</v>
      </c>
      <c r="E184" s="24">
        <v>120888</v>
      </c>
      <c r="F184" s="19">
        <f t="shared" si="44"/>
        <v>0</v>
      </c>
      <c r="G184" s="25">
        <v>120888</v>
      </c>
      <c r="H184" s="22">
        <v>120642</v>
      </c>
      <c r="I184" s="19">
        <f t="shared" si="45"/>
        <v>246</v>
      </c>
      <c r="J184" s="19">
        <v>0</v>
      </c>
    </row>
    <row r="185" spans="1:10" x14ac:dyDescent="0.2">
      <c r="B185" s="12">
        <v>12218</v>
      </c>
      <c r="C185" t="s">
        <v>161</v>
      </c>
      <c r="E185" s="24">
        <v>5250000</v>
      </c>
      <c r="F185" s="19">
        <f t="shared" si="44"/>
        <v>0</v>
      </c>
      <c r="G185" s="25">
        <v>5250000</v>
      </c>
      <c r="H185" s="22">
        <v>5000000</v>
      </c>
      <c r="I185" s="19">
        <f t="shared" si="45"/>
        <v>250000</v>
      </c>
      <c r="J185" s="19">
        <v>0</v>
      </c>
    </row>
    <row r="186" spans="1:10" x14ac:dyDescent="0.2">
      <c r="B186" s="12">
        <v>12323</v>
      </c>
      <c r="C186" t="s">
        <v>380</v>
      </c>
      <c r="E186" s="24">
        <v>3291857</v>
      </c>
      <c r="F186" s="19">
        <f t="shared" si="44"/>
        <v>0</v>
      </c>
      <c r="G186" s="25">
        <v>3291857</v>
      </c>
      <c r="H186" s="22">
        <v>3240214</v>
      </c>
      <c r="I186" s="19">
        <f t="shared" si="45"/>
        <v>51643</v>
      </c>
      <c r="J186" s="19">
        <v>0</v>
      </c>
    </row>
    <row r="187" spans="1:10" x14ac:dyDescent="0.2">
      <c r="B187" s="12">
        <v>12507</v>
      </c>
      <c r="C187" s="29" t="s">
        <v>463</v>
      </c>
      <c r="E187" s="24">
        <v>13345386</v>
      </c>
      <c r="F187" s="19">
        <f t="shared" si="44"/>
        <v>1532625</v>
      </c>
      <c r="G187" s="25">
        <v>14878011</v>
      </c>
      <c r="H187" s="22">
        <v>14575302</v>
      </c>
      <c r="I187" s="19">
        <f t="shared" si="45"/>
        <v>2709</v>
      </c>
      <c r="J187" s="19">
        <v>300000</v>
      </c>
    </row>
    <row r="188" spans="1:10" x14ac:dyDescent="0.2">
      <c r="B188" s="12">
        <v>12511</v>
      </c>
      <c r="C188" t="s">
        <v>379</v>
      </c>
      <c r="E188" s="24">
        <v>13666539</v>
      </c>
      <c r="F188" s="19">
        <f t="shared" si="44"/>
        <v>0</v>
      </c>
      <c r="G188" s="25">
        <v>13666539</v>
      </c>
      <c r="H188" s="22">
        <v>13032309</v>
      </c>
      <c r="I188" s="19">
        <f t="shared" si="45"/>
        <v>634230</v>
      </c>
      <c r="J188" s="19">
        <v>0</v>
      </c>
    </row>
    <row r="189" spans="1:10" x14ac:dyDescent="0.2">
      <c r="B189" s="12">
        <v>19001</v>
      </c>
      <c r="C189" s="29" t="s">
        <v>423</v>
      </c>
      <c r="E189" s="24">
        <v>353538</v>
      </c>
      <c r="F189" s="19">
        <f>G189-E189</f>
        <v>0</v>
      </c>
      <c r="G189" s="19">
        <v>353538</v>
      </c>
      <c r="H189" s="19">
        <v>28720</v>
      </c>
      <c r="I189" s="19">
        <f t="shared" si="45"/>
        <v>324818</v>
      </c>
      <c r="J189" s="19">
        <v>0</v>
      </c>
    </row>
    <row r="190" spans="1:10" x14ac:dyDescent="0.2">
      <c r="A190" s="37" t="s">
        <v>494</v>
      </c>
      <c r="C190" s="5" t="s">
        <v>101</v>
      </c>
      <c r="E190" s="23">
        <f>SUM(E172:E189)</f>
        <v>148073426</v>
      </c>
      <c r="F190" s="23">
        <f t="shared" ref="F190:J190" si="46">SUM(F172:F189)</f>
        <v>-6736</v>
      </c>
      <c r="G190" s="23">
        <f t="shared" si="46"/>
        <v>148066690</v>
      </c>
      <c r="H190" s="23">
        <f t="shared" si="46"/>
        <v>140375264</v>
      </c>
      <c r="I190" s="23">
        <f t="shared" si="46"/>
        <v>5016289</v>
      </c>
      <c r="J190" s="23">
        <f t="shared" si="46"/>
        <v>2675137</v>
      </c>
    </row>
    <row r="191" spans="1:10" ht="12.2" customHeight="1" x14ac:dyDescent="0.2">
      <c r="G191" s="1"/>
      <c r="H191" s="1"/>
    </row>
    <row r="192" spans="1:10" ht="15.75" x14ac:dyDescent="0.25">
      <c r="B192" s="6" t="s">
        <v>164</v>
      </c>
      <c r="D192" s="6"/>
      <c r="G192" s="1"/>
      <c r="H192" s="1"/>
    </row>
    <row r="193" spans="1:10" x14ac:dyDescent="0.2">
      <c r="B193" s="12">
        <v>10010</v>
      </c>
      <c r="C193" t="s">
        <v>124</v>
      </c>
      <c r="E193" s="24">
        <v>32790529</v>
      </c>
      <c r="F193" s="19">
        <f>G193-E193</f>
        <v>219377</v>
      </c>
      <c r="G193" s="25">
        <v>33009906</v>
      </c>
      <c r="H193" s="22">
        <v>30459339</v>
      </c>
      <c r="I193" s="19">
        <f t="shared" ref="I193:I196" si="47">G193-H193-J193</f>
        <v>2550567</v>
      </c>
      <c r="J193" s="19">
        <v>0</v>
      </c>
    </row>
    <row r="194" spans="1:10" x14ac:dyDescent="0.2">
      <c r="B194" s="12">
        <v>10020</v>
      </c>
      <c r="C194" t="s">
        <v>125</v>
      </c>
      <c r="E194" s="24">
        <v>1325185</v>
      </c>
      <c r="F194" s="19">
        <f>G194-E194</f>
        <v>25000</v>
      </c>
      <c r="G194" s="25">
        <v>1350185</v>
      </c>
      <c r="H194" s="22">
        <v>1257826</v>
      </c>
      <c r="I194" s="19">
        <f t="shared" si="47"/>
        <v>92359</v>
      </c>
      <c r="J194" s="19">
        <v>0</v>
      </c>
    </row>
    <row r="195" spans="1:10" x14ac:dyDescent="0.2">
      <c r="B195" s="12">
        <v>10050</v>
      </c>
      <c r="C195" t="s">
        <v>126</v>
      </c>
      <c r="E195" s="24">
        <v>1</v>
      </c>
      <c r="F195" s="19">
        <f>G195-E195</f>
        <v>0</v>
      </c>
      <c r="G195" s="25">
        <v>1</v>
      </c>
      <c r="H195" s="22">
        <v>0</v>
      </c>
      <c r="I195" s="19">
        <f t="shared" si="47"/>
        <v>1</v>
      </c>
      <c r="J195" s="19">
        <v>0</v>
      </c>
    </row>
    <row r="196" spans="1:10" x14ac:dyDescent="0.2">
      <c r="B196" s="12">
        <v>19001</v>
      </c>
      <c r="C196" s="29" t="s">
        <v>423</v>
      </c>
      <c r="E196" s="19">
        <v>190510</v>
      </c>
      <c r="F196" s="19">
        <f>G196-E196</f>
        <v>0</v>
      </c>
      <c r="G196" s="19">
        <v>190510</v>
      </c>
      <c r="H196" s="19">
        <v>123440</v>
      </c>
      <c r="I196" s="19">
        <f t="shared" si="47"/>
        <v>67070</v>
      </c>
      <c r="J196" s="19">
        <v>0</v>
      </c>
    </row>
    <row r="197" spans="1:10" x14ac:dyDescent="0.2">
      <c r="A197" s="37" t="s">
        <v>494</v>
      </c>
      <c r="C197" s="5" t="s">
        <v>101</v>
      </c>
      <c r="E197" s="23">
        <f>SUM(E193:E196)</f>
        <v>34306225</v>
      </c>
      <c r="F197" s="23">
        <f t="shared" ref="F197:J197" si="48">SUM(F193:F196)</f>
        <v>244377</v>
      </c>
      <c r="G197" s="23">
        <f t="shared" si="48"/>
        <v>34550602</v>
      </c>
      <c r="H197" s="23">
        <f t="shared" si="48"/>
        <v>31840605</v>
      </c>
      <c r="I197" s="23">
        <f t="shared" si="48"/>
        <v>2709997</v>
      </c>
      <c r="J197" s="23">
        <f t="shared" si="48"/>
        <v>0</v>
      </c>
    </row>
    <row r="198" spans="1:10" ht="12.2" customHeight="1" x14ac:dyDescent="0.2">
      <c r="G198" s="1"/>
      <c r="H198" s="1"/>
    </row>
    <row r="199" spans="1:10" ht="15.75" x14ac:dyDescent="0.25">
      <c r="B199" s="6" t="s">
        <v>166</v>
      </c>
      <c r="D199" s="6"/>
      <c r="G199" s="1"/>
      <c r="H199" s="1"/>
    </row>
    <row r="200" spans="1:10" x14ac:dyDescent="0.2">
      <c r="B200" s="12">
        <v>10010</v>
      </c>
      <c r="C200" t="s">
        <v>124</v>
      </c>
      <c r="E200" s="24">
        <v>47031866</v>
      </c>
      <c r="F200" s="19">
        <f t="shared" ref="F200:F209" si="49">G200-E200</f>
        <v>297598</v>
      </c>
      <c r="G200" s="25">
        <v>47329464</v>
      </c>
      <c r="H200" s="22">
        <v>46940489</v>
      </c>
      <c r="I200" s="19">
        <f t="shared" ref="I200:I210" si="50">G200-H200-J200</f>
        <v>388975</v>
      </c>
      <c r="J200" s="19">
        <v>0</v>
      </c>
    </row>
    <row r="201" spans="1:10" x14ac:dyDescent="0.2">
      <c r="B201" s="12">
        <v>10020</v>
      </c>
      <c r="C201" t="s">
        <v>125</v>
      </c>
      <c r="E201" s="24">
        <v>2439607</v>
      </c>
      <c r="F201" s="19">
        <f t="shared" si="49"/>
        <v>350000</v>
      </c>
      <c r="G201" s="25">
        <v>2789607</v>
      </c>
      <c r="H201" s="22">
        <v>2708695</v>
      </c>
      <c r="I201" s="19">
        <f t="shared" si="50"/>
        <v>80912</v>
      </c>
      <c r="J201" s="19">
        <v>0</v>
      </c>
    </row>
    <row r="202" spans="1:10" x14ac:dyDescent="0.2">
      <c r="B202" s="12">
        <v>10050</v>
      </c>
      <c r="C202" t="s">
        <v>126</v>
      </c>
      <c r="E202" s="24">
        <v>1001</v>
      </c>
      <c r="F202" s="19">
        <f t="shared" si="49"/>
        <v>0</v>
      </c>
      <c r="G202" s="25">
        <v>1001</v>
      </c>
      <c r="H202" s="22">
        <v>0</v>
      </c>
      <c r="I202" s="19">
        <f t="shared" si="50"/>
        <v>1001</v>
      </c>
      <c r="J202" s="19">
        <v>0</v>
      </c>
    </row>
    <row r="203" spans="1:10" x14ac:dyDescent="0.2">
      <c r="B203" s="12">
        <v>12069</v>
      </c>
      <c r="C203" t="s">
        <v>168</v>
      </c>
      <c r="E203" s="24">
        <v>200000</v>
      </c>
      <c r="F203" s="19">
        <f t="shared" si="49"/>
        <v>105000</v>
      </c>
      <c r="G203" s="25">
        <v>305000</v>
      </c>
      <c r="H203" s="22">
        <v>251104</v>
      </c>
      <c r="I203" s="19">
        <f t="shared" si="50"/>
        <v>53896</v>
      </c>
      <c r="J203" s="19">
        <v>0</v>
      </c>
    </row>
    <row r="204" spans="1:10" x14ac:dyDescent="0.2">
      <c r="B204" s="12">
        <v>12097</v>
      </c>
      <c r="C204" t="s">
        <v>169</v>
      </c>
      <c r="E204" s="24">
        <v>56500</v>
      </c>
      <c r="F204" s="19">
        <f t="shared" si="49"/>
        <v>0</v>
      </c>
      <c r="G204" s="25">
        <v>56500</v>
      </c>
      <c r="H204" s="22">
        <v>44154</v>
      </c>
      <c r="I204" s="19">
        <f t="shared" si="50"/>
        <v>12346</v>
      </c>
      <c r="J204" s="19">
        <v>0</v>
      </c>
    </row>
    <row r="205" spans="1:10" x14ac:dyDescent="0.2">
      <c r="B205" s="12">
        <v>12110</v>
      </c>
      <c r="C205" t="s">
        <v>170</v>
      </c>
      <c r="E205" s="24">
        <v>350000</v>
      </c>
      <c r="F205" s="19">
        <f t="shared" si="49"/>
        <v>-205000</v>
      </c>
      <c r="G205" s="25">
        <v>145000</v>
      </c>
      <c r="H205" s="22">
        <v>123635</v>
      </c>
      <c r="I205" s="19">
        <f t="shared" si="50"/>
        <v>21365</v>
      </c>
      <c r="J205" s="19">
        <v>0</v>
      </c>
    </row>
    <row r="206" spans="1:10" x14ac:dyDescent="0.2">
      <c r="B206" s="12">
        <v>12117</v>
      </c>
      <c r="C206" t="s">
        <v>171</v>
      </c>
      <c r="E206" s="24">
        <v>1465882</v>
      </c>
      <c r="F206" s="19">
        <f t="shared" si="49"/>
        <v>-120000</v>
      </c>
      <c r="G206" s="25">
        <v>1345882</v>
      </c>
      <c r="H206" s="22">
        <v>1120952</v>
      </c>
      <c r="I206" s="19">
        <f t="shared" si="50"/>
        <v>224930</v>
      </c>
      <c r="J206" s="19">
        <v>0</v>
      </c>
    </row>
    <row r="207" spans="1:10" x14ac:dyDescent="0.2">
      <c r="B207" s="12">
        <v>12485</v>
      </c>
      <c r="C207" t="s">
        <v>172</v>
      </c>
      <c r="E207" s="24">
        <v>481</v>
      </c>
      <c r="F207" s="19">
        <f t="shared" si="49"/>
        <v>0</v>
      </c>
      <c r="G207" s="25">
        <v>481</v>
      </c>
      <c r="H207" s="22">
        <v>159</v>
      </c>
      <c r="I207" s="19">
        <f t="shared" si="50"/>
        <v>322</v>
      </c>
      <c r="J207" s="19">
        <v>0</v>
      </c>
    </row>
    <row r="208" spans="1:10" x14ac:dyDescent="0.2">
      <c r="B208" s="12">
        <v>12537</v>
      </c>
      <c r="C208" s="29" t="s">
        <v>404</v>
      </c>
      <c r="E208" s="24">
        <v>264844</v>
      </c>
      <c r="F208" s="19">
        <f t="shared" si="49"/>
        <v>33000</v>
      </c>
      <c r="G208" s="25">
        <v>297844</v>
      </c>
      <c r="H208" s="22">
        <v>269262</v>
      </c>
      <c r="I208" s="19">
        <f t="shared" si="50"/>
        <v>28582</v>
      </c>
      <c r="J208" s="19">
        <v>0</v>
      </c>
    </row>
    <row r="209" spans="1:10" x14ac:dyDescent="0.2">
      <c r="B209" s="12">
        <v>12538</v>
      </c>
      <c r="C209" s="29" t="s">
        <v>405</v>
      </c>
      <c r="E209" s="24">
        <v>1061910</v>
      </c>
      <c r="F209" s="19">
        <f t="shared" si="49"/>
        <v>-13000</v>
      </c>
      <c r="G209" s="25">
        <v>1048910</v>
      </c>
      <c r="H209" s="22">
        <v>1012651</v>
      </c>
      <c r="I209" s="19">
        <f t="shared" si="50"/>
        <v>36259</v>
      </c>
      <c r="J209" s="19">
        <v>0</v>
      </c>
    </row>
    <row r="210" spans="1:10" x14ac:dyDescent="0.2">
      <c r="B210" s="12">
        <v>19001</v>
      </c>
      <c r="C210" s="29" t="s">
        <v>423</v>
      </c>
      <c r="E210" s="24">
        <v>294626</v>
      </c>
      <c r="F210" s="19">
        <f>G210-E210</f>
        <v>0</v>
      </c>
      <c r="G210" s="19">
        <v>294626</v>
      </c>
      <c r="H210" s="19">
        <v>156727</v>
      </c>
      <c r="I210" s="19">
        <f t="shared" si="50"/>
        <v>137899</v>
      </c>
      <c r="J210" s="19">
        <v>0</v>
      </c>
    </row>
    <row r="211" spans="1:10" ht="15" x14ac:dyDescent="0.35">
      <c r="A211" s="37" t="s">
        <v>494</v>
      </c>
      <c r="C211" s="5" t="s">
        <v>101</v>
      </c>
      <c r="E211" s="26">
        <f>SUM(E200:E210)</f>
        <v>53166717</v>
      </c>
      <c r="F211" s="26">
        <f t="shared" ref="F211:J211" si="51">SUM(F200:F210)</f>
        <v>447598</v>
      </c>
      <c r="G211" s="26">
        <f t="shared" si="51"/>
        <v>53614315</v>
      </c>
      <c r="H211" s="26">
        <f t="shared" si="51"/>
        <v>52627828</v>
      </c>
      <c r="I211" s="26">
        <f t="shared" si="51"/>
        <v>986487</v>
      </c>
      <c r="J211" s="26">
        <f t="shared" si="51"/>
        <v>0</v>
      </c>
    </row>
    <row r="212" spans="1:10" ht="15" x14ac:dyDescent="0.35">
      <c r="A212" s="37" t="s">
        <v>495</v>
      </c>
      <c r="C212" s="5" t="s">
        <v>105</v>
      </c>
      <c r="E212" s="26">
        <f t="shared" ref="E212:J212" si="52">SUMIF($A69:$A211,"B3",E69:E211)</f>
        <v>689127760</v>
      </c>
      <c r="F212" s="26">
        <f t="shared" si="52"/>
        <v>2389063</v>
      </c>
      <c r="G212" s="26">
        <f t="shared" si="52"/>
        <v>691516823</v>
      </c>
      <c r="H212" s="26">
        <f t="shared" si="52"/>
        <v>660999667</v>
      </c>
      <c r="I212" s="26">
        <f t="shared" si="52"/>
        <v>20523669</v>
      </c>
      <c r="J212" s="26">
        <f t="shared" si="52"/>
        <v>9993487</v>
      </c>
    </row>
    <row r="213" spans="1:10" ht="12" customHeight="1" x14ac:dyDescent="0.2">
      <c r="G213" s="1"/>
      <c r="H213" s="1"/>
    </row>
    <row r="214" spans="1:10" ht="18.75" x14ac:dyDescent="0.3">
      <c r="B214" s="3" t="s">
        <v>104</v>
      </c>
      <c r="G214" s="1"/>
      <c r="H214" s="1"/>
    </row>
    <row r="215" spans="1:10" ht="15.75" x14ac:dyDescent="0.25">
      <c r="B215" s="6" t="s">
        <v>399</v>
      </c>
      <c r="D215" s="6"/>
      <c r="G215" s="1"/>
      <c r="H215" s="1"/>
    </row>
    <row r="216" spans="1:10" x14ac:dyDescent="0.2">
      <c r="B216" s="12">
        <v>10010</v>
      </c>
      <c r="C216" t="s">
        <v>124</v>
      </c>
      <c r="E216" s="24">
        <v>131480217</v>
      </c>
      <c r="F216" s="19">
        <f t="shared" ref="F216:F235" si="53">G216-E216</f>
        <v>16531264</v>
      </c>
      <c r="G216" s="25">
        <v>148011481</v>
      </c>
      <c r="H216" s="22">
        <v>145815286</v>
      </c>
      <c r="I216" s="19">
        <f t="shared" ref="I216:I236" si="54">G216-H216-J216</f>
        <v>2196195</v>
      </c>
      <c r="J216" s="19">
        <v>0</v>
      </c>
    </row>
    <row r="217" spans="1:10" x14ac:dyDescent="0.2">
      <c r="B217" s="12">
        <v>10020</v>
      </c>
      <c r="C217" t="s">
        <v>125</v>
      </c>
      <c r="E217" s="24">
        <v>26532034</v>
      </c>
      <c r="F217" s="19">
        <f t="shared" si="53"/>
        <v>2300000</v>
      </c>
      <c r="G217" s="25">
        <v>28832034</v>
      </c>
      <c r="H217" s="22">
        <v>28644251</v>
      </c>
      <c r="I217" s="19">
        <f t="shared" si="54"/>
        <v>78096</v>
      </c>
      <c r="J217" s="19">
        <v>109687</v>
      </c>
    </row>
    <row r="218" spans="1:10" x14ac:dyDescent="0.2">
      <c r="B218" s="12">
        <v>10050</v>
      </c>
      <c r="C218" t="s">
        <v>126</v>
      </c>
      <c r="E218" s="24">
        <v>93990</v>
      </c>
      <c r="F218" s="19">
        <f t="shared" si="53"/>
        <v>0</v>
      </c>
      <c r="G218" s="25">
        <v>93990</v>
      </c>
      <c r="H218" s="22">
        <v>89289</v>
      </c>
      <c r="I218" s="19">
        <f t="shared" si="54"/>
        <v>4701</v>
      </c>
      <c r="J218" s="19">
        <v>0</v>
      </c>
    </row>
    <row r="219" spans="1:10" x14ac:dyDescent="0.2">
      <c r="B219" s="12">
        <v>12026</v>
      </c>
      <c r="C219" t="s">
        <v>173</v>
      </c>
      <c r="E219" s="24">
        <f>49945+25354</f>
        <v>75299</v>
      </c>
      <c r="F219" s="19">
        <f t="shared" si="53"/>
        <v>0</v>
      </c>
      <c r="G219" s="25">
        <v>75299</v>
      </c>
      <c r="H219" s="22">
        <v>75108</v>
      </c>
      <c r="I219" s="19">
        <f t="shared" si="54"/>
        <v>191</v>
      </c>
      <c r="J219" s="19">
        <v>0</v>
      </c>
    </row>
    <row r="220" spans="1:10" x14ac:dyDescent="0.2">
      <c r="B220" s="12">
        <v>12082</v>
      </c>
      <c r="C220" t="s">
        <v>174</v>
      </c>
      <c r="E220" s="24">
        <f>443148+6877690</f>
        <v>7320838</v>
      </c>
      <c r="F220" s="19">
        <f t="shared" si="53"/>
        <v>-1300000</v>
      </c>
      <c r="G220" s="25">
        <v>6020838</v>
      </c>
      <c r="H220" s="22">
        <v>6006001</v>
      </c>
      <c r="I220" s="19">
        <f t="shared" si="54"/>
        <v>14837</v>
      </c>
      <c r="J220" s="19">
        <v>0</v>
      </c>
    </row>
    <row r="221" spans="1:10" x14ac:dyDescent="0.2">
      <c r="B221" s="12">
        <v>12118</v>
      </c>
      <c r="C221" s="29" t="s">
        <v>435</v>
      </c>
      <c r="E221" s="24">
        <v>633735</v>
      </c>
      <c r="F221" s="19">
        <f>G221-E221</f>
        <v>0</v>
      </c>
      <c r="G221" s="25">
        <v>633735</v>
      </c>
      <c r="H221" s="22">
        <v>633735</v>
      </c>
      <c r="I221" s="19">
        <f t="shared" si="54"/>
        <v>0</v>
      </c>
      <c r="J221" s="19">
        <v>0</v>
      </c>
    </row>
    <row r="222" spans="1:10" x14ac:dyDescent="0.2">
      <c r="B222" s="12">
        <v>12235</v>
      </c>
      <c r="C222" t="s">
        <v>175</v>
      </c>
      <c r="E222" s="24">
        <v>4238787</v>
      </c>
      <c r="F222" s="19">
        <f t="shared" si="53"/>
        <v>1300000</v>
      </c>
      <c r="G222" s="25">
        <v>5538787</v>
      </c>
      <c r="H222" s="22">
        <v>5603473</v>
      </c>
      <c r="I222" s="19">
        <f t="shared" si="54"/>
        <v>-64686</v>
      </c>
      <c r="J222" s="19">
        <v>0</v>
      </c>
    </row>
    <row r="223" spans="1:10" x14ac:dyDescent="0.2">
      <c r="B223" s="12">
        <v>16009</v>
      </c>
      <c r="C223" t="s">
        <v>381</v>
      </c>
      <c r="E223" s="24">
        <v>153709</v>
      </c>
      <c r="F223" s="19">
        <f t="shared" si="53"/>
        <v>0</v>
      </c>
      <c r="G223" s="25">
        <v>153709</v>
      </c>
      <c r="H223" s="22">
        <v>146024</v>
      </c>
      <c r="I223" s="19">
        <f t="shared" si="54"/>
        <v>7685</v>
      </c>
      <c r="J223" s="19">
        <v>0</v>
      </c>
    </row>
    <row r="224" spans="1:10" x14ac:dyDescent="0.2">
      <c r="B224" s="12">
        <v>16010</v>
      </c>
      <c r="C224" s="29" t="s">
        <v>464</v>
      </c>
      <c r="E224" s="24">
        <v>23918</v>
      </c>
      <c r="F224" s="19">
        <f t="shared" si="53"/>
        <v>0</v>
      </c>
      <c r="G224" s="25">
        <v>23918</v>
      </c>
      <c r="H224" s="22">
        <v>23918</v>
      </c>
      <c r="I224" s="19">
        <f t="shared" si="54"/>
        <v>0</v>
      </c>
      <c r="J224" s="19">
        <v>0</v>
      </c>
    </row>
    <row r="225" spans="1:10" x14ac:dyDescent="0.2">
      <c r="B225" s="12">
        <v>16011</v>
      </c>
      <c r="C225" t="s">
        <v>382</v>
      </c>
      <c r="E225" s="24">
        <v>15919</v>
      </c>
      <c r="F225" s="19">
        <f t="shared" si="53"/>
        <v>0</v>
      </c>
      <c r="G225" s="25">
        <v>15919</v>
      </c>
      <c r="H225" s="22">
        <v>15919</v>
      </c>
      <c r="I225" s="19">
        <f t="shared" si="54"/>
        <v>0</v>
      </c>
      <c r="J225" s="19">
        <v>0</v>
      </c>
    </row>
    <row r="226" spans="1:10" x14ac:dyDescent="0.2">
      <c r="B226" s="12">
        <v>16013</v>
      </c>
      <c r="C226" s="29" t="s">
        <v>465</v>
      </c>
      <c r="E226" s="24">
        <v>190000</v>
      </c>
      <c r="F226" s="19">
        <f t="shared" si="53"/>
        <v>0</v>
      </c>
      <c r="G226" s="25">
        <v>190000</v>
      </c>
      <c r="H226" s="22">
        <v>88535</v>
      </c>
      <c r="I226" s="19">
        <f t="shared" si="54"/>
        <v>101465</v>
      </c>
      <c r="J226" s="19">
        <v>0</v>
      </c>
    </row>
    <row r="227" spans="1:10" x14ac:dyDescent="0.2">
      <c r="B227" s="12">
        <v>16014</v>
      </c>
      <c r="C227" s="29" t="s">
        <v>466</v>
      </c>
      <c r="E227" s="24">
        <v>194711</v>
      </c>
      <c r="F227" s="19">
        <f t="shared" si="53"/>
        <v>0</v>
      </c>
      <c r="G227" s="25">
        <v>194711</v>
      </c>
      <c r="H227" s="22">
        <v>159562</v>
      </c>
      <c r="I227" s="19">
        <f t="shared" si="54"/>
        <v>35149</v>
      </c>
      <c r="J227" s="19">
        <v>0</v>
      </c>
    </row>
    <row r="228" spans="1:10" x14ac:dyDescent="0.2">
      <c r="B228" s="12">
        <v>16025</v>
      </c>
      <c r="C228" t="s">
        <v>383</v>
      </c>
      <c r="E228" s="24">
        <v>77299</v>
      </c>
      <c r="F228" s="19">
        <f t="shared" si="53"/>
        <v>0</v>
      </c>
      <c r="G228" s="25">
        <v>77299</v>
      </c>
      <c r="H228" s="22">
        <v>73435</v>
      </c>
      <c r="I228" s="19">
        <f t="shared" si="54"/>
        <v>3864</v>
      </c>
      <c r="J228" s="19">
        <v>0</v>
      </c>
    </row>
    <row r="229" spans="1:10" x14ac:dyDescent="0.2">
      <c r="B229" s="12">
        <v>16034</v>
      </c>
      <c r="C229" t="s">
        <v>384</v>
      </c>
      <c r="E229" s="24">
        <v>45946</v>
      </c>
      <c r="F229" s="19">
        <f t="shared" si="53"/>
        <v>0</v>
      </c>
      <c r="G229" s="25">
        <v>45946</v>
      </c>
      <c r="H229" s="22">
        <v>43649</v>
      </c>
      <c r="I229" s="19">
        <f t="shared" si="54"/>
        <v>2297</v>
      </c>
      <c r="J229" s="19">
        <v>0</v>
      </c>
    </row>
    <row r="230" spans="1:10" x14ac:dyDescent="0.2">
      <c r="B230" s="12">
        <v>16044</v>
      </c>
      <c r="C230" t="s">
        <v>385</v>
      </c>
      <c r="E230" s="24">
        <v>35283</v>
      </c>
      <c r="F230" s="19">
        <f t="shared" si="53"/>
        <v>0</v>
      </c>
      <c r="G230" s="25">
        <v>35283</v>
      </c>
      <c r="H230" s="22">
        <v>33519</v>
      </c>
      <c r="I230" s="19">
        <f t="shared" si="54"/>
        <v>1764</v>
      </c>
      <c r="J230" s="19">
        <v>0</v>
      </c>
    </row>
    <row r="231" spans="1:10" x14ac:dyDescent="0.2">
      <c r="B231" s="12">
        <v>16056</v>
      </c>
      <c r="C231" t="s">
        <v>386</v>
      </c>
      <c r="E231" s="24">
        <v>95154</v>
      </c>
      <c r="F231" s="19">
        <f t="shared" si="53"/>
        <v>0</v>
      </c>
      <c r="G231" s="25">
        <v>95154</v>
      </c>
      <c r="H231" s="22">
        <v>90397</v>
      </c>
      <c r="I231" s="19">
        <f t="shared" si="54"/>
        <v>4757</v>
      </c>
      <c r="J231" s="19">
        <v>0</v>
      </c>
    </row>
    <row r="232" spans="1:10" x14ac:dyDescent="0.2">
      <c r="B232" s="12">
        <v>16065</v>
      </c>
      <c r="C232" t="s">
        <v>387</v>
      </c>
      <c r="E232" s="24">
        <v>66876</v>
      </c>
      <c r="F232" s="19">
        <f t="shared" si="53"/>
        <v>0</v>
      </c>
      <c r="G232" s="25">
        <v>66876</v>
      </c>
      <c r="H232" s="22">
        <v>63533</v>
      </c>
      <c r="I232" s="19">
        <f t="shared" si="54"/>
        <v>3343</v>
      </c>
      <c r="J232" s="19">
        <v>0</v>
      </c>
    </row>
    <row r="233" spans="1:10" x14ac:dyDescent="0.2">
      <c r="B233" s="12">
        <v>16074</v>
      </c>
      <c r="C233" t="s">
        <v>388</v>
      </c>
      <c r="E233" s="24">
        <v>160870</v>
      </c>
      <c r="F233" s="19">
        <f t="shared" si="53"/>
        <v>0</v>
      </c>
      <c r="G233" s="25">
        <v>160870</v>
      </c>
      <c r="H233" s="22">
        <v>152827</v>
      </c>
      <c r="I233" s="19">
        <f t="shared" si="54"/>
        <v>8043</v>
      </c>
      <c r="J233" s="19">
        <v>0</v>
      </c>
    </row>
    <row r="234" spans="1:10" x14ac:dyDescent="0.2">
      <c r="B234" s="12">
        <v>16080</v>
      </c>
      <c r="C234" t="s">
        <v>389</v>
      </c>
      <c r="E234" s="24">
        <v>56101</v>
      </c>
      <c r="F234" s="19">
        <f t="shared" si="53"/>
        <v>0</v>
      </c>
      <c r="G234" s="25">
        <v>56101</v>
      </c>
      <c r="H234" s="22">
        <v>53296</v>
      </c>
      <c r="I234" s="19">
        <f t="shared" si="54"/>
        <v>2805</v>
      </c>
      <c r="J234" s="19">
        <v>0</v>
      </c>
    </row>
    <row r="235" spans="1:10" x14ac:dyDescent="0.2">
      <c r="B235" s="12">
        <v>16179</v>
      </c>
      <c r="C235" t="s">
        <v>390</v>
      </c>
      <c r="E235" s="24">
        <v>52661</v>
      </c>
      <c r="F235" s="19">
        <f t="shared" si="53"/>
        <v>0</v>
      </c>
      <c r="G235" s="25">
        <v>52661</v>
      </c>
      <c r="H235" s="22">
        <v>50028</v>
      </c>
      <c r="I235" s="19">
        <f t="shared" si="54"/>
        <v>2633</v>
      </c>
      <c r="J235" s="19">
        <v>0</v>
      </c>
    </row>
    <row r="236" spans="1:10" x14ac:dyDescent="0.2">
      <c r="B236" s="12">
        <v>19001</v>
      </c>
      <c r="C236" s="29" t="s">
        <v>423</v>
      </c>
      <c r="E236" s="24">
        <v>59181</v>
      </c>
      <c r="F236" s="19">
        <f>G236-E236</f>
        <v>0</v>
      </c>
      <c r="G236" s="19">
        <v>59181</v>
      </c>
      <c r="H236" s="19">
        <v>-18429</v>
      </c>
      <c r="I236" s="19">
        <f t="shared" si="54"/>
        <v>77610</v>
      </c>
      <c r="J236" s="19">
        <v>0</v>
      </c>
    </row>
    <row r="237" spans="1:10" x14ac:dyDescent="0.2">
      <c r="A237" s="37" t="s">
        <v>494</v>
      </c>
      <c r="C237" s="5" t="s">
        <v>101</v>
      </c>
      <c r="E237" s="23">
        <f>SUM(E216:E236)</f>
        <v>171602528</v>
      </c>
      <c r="F237" s="23">
        <f t="shared" ref="F237:J237" si="55">SUM(F216:F236)</f>
        <v>18831264</v>
      </c>
      <c r="G237" s="23">
        <f t="shared" si="55"/>
        <v>190433792</v>
      </c>
      <c r="H237" s="23">
        <f t="shared" si="55"/>
        <v>187843356</v>
      </c>
      <c r="I237" s="23">
        <f t="shared" si="55"/>
        <v>2480749</v>
      </c>
      <c r="J237" s="23">
        <f t="shared" si="55"/>
        <v>109687</v>
      </c>
    </row>
    <row r="238" spans="1:10" ht="11.85" customHeight="1" x14ac:dyDescent="0.2">
      <c r="G238" s="1"/>
      <c r="H238" s="1"/>
    </row>
    <row r="239" spans="1:10" ht="15.75" x14ac:dyDescent="0.25">
      <c r="B239" s="6" t="s">
        <v>391</v>
      </c>
      <c r="D239" s="6"/>
      <c r="G239" s="1"/>
      <c r="H239" s="1"/>
    </row>
    <row r="240" spans="1:10" x14ac:dyDescent="0.2">
      <c r="B240" s="12">
        <v>10010</v>
      </c>
      <c r="C240" t="s">
        <v>124</v>
      </c>
      <c r="E240" s="24">
        <v>244342</v>
      </c>
      <c r="F240" s="19">
        <f>G240-E240</f>
        <v>0</v>
      </c>
      <c r="G240" s="25">
        <v>244342</v>
      </c>
      <c r="H240" s="22">
        <v>242519</v>
      </c>
      <c r="I240" s="19">
        <f t="shared" ref="I240:I242" si="56">G240-H240-J240</f>
        <v>1823</v>
      </c>
      <c r="J240" s="19">
        <v>0</v>
      </c>
    </row>
    <row r="241" spans="1:10" x14ac:dyDescent="0.2">
      <c r="B241" s="12">
        <v>10020</v>
      </c>
      <c r="C241" t="s">
        <v>125</v>
      </c>
      <c r="E241" s="24">
        <v>242365</v>
      </c>
      <c r="F241" s="19">
        <f>G241-E241</f>
        <v>0</v>
      </c>
      <c r="G241" s="25">
        <v>242365</v>
      </c>
      <c r="H241" s="22">
        <v>242365</v>
      </c>
      <c r="I241" s="19">
        <f t="shared" si="56"/>
        <v>0</v>
      </c>
      <c r="J241" s="19">
        <v>0</v>
      </c>
    </row>
    <row r="242" spans="1:10" x14ac:dyDescent="0.2">
      <c r="B242" s="12">
        <v>19001</v>
      </c>
      <c r="C242" s="29" t="s">
        <v>423</v>
      </c>
      <c r="E242" s="19">
        <v>579</v>
      </c>
      <c r="F242" s="19">
        <f>G242-E242</f>
        <v>0</v>
      </c>
      <c r="G242" s="19">
        <v>579</v>
      </c>
      <c r="H242" s="19">
        <v>1074</v>
      </c>
      <c r="I242" s="19">
        <f t="shared" si="56"/>
        <v>-495</v>
      </c>
      <c r="J242" s="19">
        <v>0</v>
      </c>
    </row>
    <row r="243" spans="1:10" x14ac:dyDescent="0.2">
      <c r="A243" s="37" t="s">
        <v>494</v>
      </c>
      <c r="C243" s="5" t="s">
        <v>101</v>
      </c>
      <c r="E243" s="23">
        <f>SUM(E240:E242)</f>
        <v>487286</v>
      </c>
      <c r="F243" s="23">
        <f t="shared" ref="F243:J243" si="57">SUM(F240:F242)</f>
        <v>0</v>
      </c>
      <c r="G243" s="23">
        <f t="shared" si="57"/>
        <v>487286</v>
      </c>
      <c r="H243" s="23">
        <f t="shared" si="57"/>
        <v>485958</v>
      </c>
      <c r="I243" s="23">
        <f t="shared" si="57"/>
        <v>1328</v>
      </c>
      <c r="J243" s="23">
        <f t="shared" si="57"/>
        <v>0</v>
      </c>
    </row>
    <row r="244" spans="1:10" x14ac:dyDescent="0.2">
      <c r="G244" s="1"/>
      <c r="H244" s="1"/>
    </row>
    <row r="245" spans="1:10" ht="15.75" x14ac:dyDescent="0.25">
      <c r="B245" s="6" t="s">
        <v>177</v>
      </c>
      <c r="D245" s="6"/>
      <c r="G245" s="1"/>
      <c r="H245" s="1"/>
    </row>
    <row r="246" spans="1:10" x14ac:dyDescent="0.2">
      <c r="B246" s="12">
        <v>10010</v>
      </c>
      <c r="C246" t="s">
        <v>124</v>
      </c>
      <c r="E246" s="24">
        <v>3109767</v>
      </c>
      <c r="F246" s="19">
        <f t="shared" ref="F246:F251" si="58">G246-E246</f>
        <v>8701</v>
      </c>
      <c r="G246" s="25">
        <v>3118468</v>
      </c>
      <c r="H246" s="22">
        <v>2937354</v>
      </c>
      <c r="I246" s="19">
        <f t="shared" ref="I246:I251" si="59">G246-H246-J246</f>
        <v>181114</v>
      </c>
      <c r="J246" s="19">
        <v>0</v>
      </c>
    </row>
    <row r="247" spans="1:10" x14ac:dyDescent="0.2">
      <c r="B247" s="12">
        <v>10020</v>
      </c>
      <c r="C247" t="s">
        <v>125</v>
      </c>
      <c r="E247" s="24">
        <f>25000+2908658</f>
        <v>2933658</v>
      </c>
      <c r="F247" s="19">
        <f t="shared" si="58"/>
        <v>-31000</v>
      </c>
      <c r="G247" s="25">
        <v>2902658</v>
      </c>
      <c r="H247" s="22">
        <v>2693559</v>
      </c>
      <c r="I247" s="19">
        <f t="shared" si="59"/>
        <v>209099</v>
      </c>
      <c r="J247" s="19">
        <v>0</v>
      </c>
    </row>
    <row r="248" spans="1:10" x14ac:dyDescent="0.2">
      <c r="B248" s="12">
        <v>10050</v>
      </c>
      <c r="C248" t="s">
        <v>126</v>
      </c>
      <c r="E248" s="24">
        <v>1</v>
      </c>
      <c r="F248" s="19">
        <f t="shared" si="58"/>
        <v>0</v>
      </c>
      <c r="G248" s="25">
        <v>1</v>
      </c>
      <c r="H248" s="22">
        <v>0</v>
      </c>
      <c r="I248" s="19">
        <f t="shared" si="59"/>
        <v>1</v>
      </c>
      <c r="J248" s="19">
        <v>0</v>
      </c>
    </row>
    <row r="249" spans="1:10" x14ac:dyDescent="0.2">
      <c r="B249" s="12">
        <v>12144</v>
      </c>
      <c r="C249" t="s">
        <v>336</v>
      </c>
      <c r="E249" s="24">
        <v>469533</v>
      </c>
      <c r="F249" s="19">
        <f t="shared" si="58"/>
        <v>31000</v>
      </c>
      <c r="G249" s="25">
        <v>500533</v>
      </c>
      <c r="H249" s="22">
        <v>476700</v>
      </c>
      <c r="I249" s="19">
        <f t="shared" si="59"/>
        <v>23833</v>
      </c>
      <c r="J249" s="19">
        <v>0</v>
      </c>
    </row>
    <row r="250" spans="1:10" x14ac:dyDescent="0.2">
      <c r="B250" s="12">
        <v>12325</v>
      </c>
      <c r="C250" t="s">
        <v>318</v>
      </c>
      <c r="E250" s="24">
        <v>72000</v>
      </c>
      <c r="F250" s="19">
        <f t="shared" si="58"/>
        <v>0</v>
      </c>
      <c r="G250" s="25">
        <v>72000</v>
      </c>
      <c r="H250" s="22">
        <v>26500</v>
      </c>
      <c r="I250" s="19">
        <f t="shared" si="59"/>
        <v>0</v>
      </c>
      <c r="J250" s="19">
        <v>45500</v>
      </c>
    </row>
    <row r="251" spans="1:10" x14ac:dyDescent="0.2">
      <c r="B251" s="12">
        <v>19001</v>
      </c>
      <c r="C251" s="29" t="s">
        <v>423</v>
      </c>
      <c r="E251" s="24">
        <v>19068</v>
      </c>
      <c r="F251" s="19">
        <f t="shared" si="58"/>
        <v>0</v>
      </c>
      <c r="G251" s="19">
        <v>19068</v>
      </c>
      <c r="H251" s="19">
        <v>19000</v>
      </c>
      <c r="I251" s="19">
        <f t="shared" si="59"/>
        <v>68</v>
      </c>
      <c r="J251" s="19">
        <v>0</v>
      </c>
    </row>
    <row r="252" spans="1:10" x14ac:dyDescent="0.2">
      <c r="A252" s="37" t="s">
        <v>494</v>
      </c>
      <c r="C252" s="5" t="s">
        <v>101</v>
      </c>
      <c r="E252" s="23">
        <f>SUM(E246:E251)</f>
        <v>6604027</v>
      </c>
      <c r="F252" s="23">
        <f t="shared" ref="F252:J252" si="60">SUM(F246:F251)</f>
        <v>8701</v>
      </c>
      <c r="G252" s="23">
        <f t="shared" si="60"/>
        <v>6612728</v>
      </c>
      <c r="H252" s="23">
        <f t="shared" si="60"/>
        <v>6153113</v>
      </c>
      <c r="I252" s="23">
        <f t="shared" si="60"/>
        <v>414115</v>
      </c>
      <c r="J252" s="23">
        <f t="shared" si="60"/>
        <v>45500</v>
      </c>
    </row>
    <row r="253" spans="1:10" ht="11.85" customHeight="1" x14ac:dyDescent="0.2">
      <c r="G253" s="1"/>
      <c r="H253" s="1"/>
    </row>
    <row r="254" spans="1:10" ht="15.75" x14ac:dyDescent="0.25">
      <c r="B254" s="6" t="s">
        <v>178</v>
      </c>
      <c r="D254" s="6"/>
      <c r="G254" s="1"/>
      <c r="H254" s="1"/>
    </row>
    <row r="255" spans="1:10" x14ac:dyDescent="0.2">
      <c r="B255" s="12">
        <v>10010</v>
      </c>
      <c r="C255" t="s">
        <v>124</v>
      </c>
      <c r="E255" s="24">
        <v>15358891</v>
      </c>
      <c r="F255" s="19">
        <f>G255-E255</f>
        <v>206902</v>
      </c>
      <c r="G255" s="25">
        <v>15565793</v>
      </c>
      <c r="H255" s="22">
        <v>14232639</v>
      </c>
      <c r="I255" s="19">
        <f t="shared" ref="I255:I258" si="61">G255-H255-J255</f>
        <v>1333154</v>
      </c>
      <c r="J255" s="19">
        <v>0</v>
      </c>
    </row>
    <row r="256" spans="1:10" x14ac:dyDescent="0.2">
      <c r="B256" s="12">
        <v>10020</v>
      </c>
      <c r="C256" t="s">
        <v>125</v>
      </c>
      <c r="E256" s="24">
        <v>1216115</v>
      </c>
      <c r="F256" s="19">
        <f>G256-E256</f>
        <v>0</v>
      </c>
      <c r="G256" s="25">
        <v>1216115</v>
      </c>
      <c r="H256" s="22">
        <v>977508</v>
      </c>
      <c r="I256" s="19">
        <f t="shared" si="61"/>
        <v>238607</v>
      </c>
      <c r="J256" s="19">
        <v>0</v>
      </c>
    </row>
    <row r="257" spans="1:10" x14ac:dyDescent="0.2">
      <c r="B257" s="12">
        <v>10050</v>
      </c>
      <c r="C257" t="s">
        <v>126</v>
      </c>
      <c r="E257" s="24">
        <v>1</v>
      </c>
      <c r="F257" s="19">
        <f>G257-E257</f>
        <v>0</v>
      </c>
      <c r="G257" s="25">
        <v>1</v>
      </c>
      <c r="H257" s="22">
        <v>0</v>
      </c>
      <c r="I257" s="19">
        <f t="shared" si="61"/>
        <v>1</v>
      </c>
      <c r="J257" s="19">
        <v>0</v>
      </c>
    </row>
    <row r="258" spans="1:10" x14ac:dyDescent="0.2">
      <c r="B258" s="12">
        <v>19001</v>
      </c>
      <c r="C258" s="29" t="s">
        <v>423</v>
      </c>
      <c r="E258" s="24">
        <v>87970</v>
      </c>
      <c r="F258" s="19">
        <f>G258-E258</f>
        <v>0</v>
      </c>
      <c r="G258" s="19">
        <v>87970</v>
      </c>
      <c r="H258" s="19">
        <v>80602</v>
      </c>
      <c r="I258" s="19">
        <f t="shared" si="61"/>
        <v>7368</v>
      </c>
      <c r="J258" s="19">
        <v>0</v>
      </c>
    </row>
    <row r="259" spans="1:10" x14ac:dyDescent="0.2">
      <c r="A259" s="37" t="s">
        <v>494</v>
      </c>
      <c r="C259" s="5" t="s">
        <v>101</v>
      </c>
      <c r="E259" s="23">
        <f>SUM(E255:E258)</f>
        <v>16662977</v>
      </c>
      <c r="F259" s="23">
        <f t="shared" ref="F259:J259" si="62">SUM(F255:F258)</f>
        <v>206902</v>
      </c>
      <c r="G259" s="23">
        <f t="shared" si="62"/>
        <v>16869879</v>
      </c>
      <c r="H259" s="23">
        <f t="shared" si="62"/>
        <v>15290749</v>
      </c>
      <c r="I259" s="23">
        <f t="shared" si="62"/>
        <v>1579130</v>
      </c>
      <c r="J259" s="23">
        <f t="shared" si="62"/>
        <v>0</v>
      </c>
    </row>
    <row r="260" spans="1:10" ht="11.85" customHeight="1" x14ac:dyDescent="0.2">
      <c r="G260" s="1"/>
      <c r="H260" s="1"/>
    </row>
    <row r="261" spans="1:10" ht="15.75" x14ac:dyDescent="0.25">
      <c r="B261" s="6" t="s">
        <v>427</v>
      </c>
      <c r="D261" s="6"/>
      <c r="G261" s="1"/>
      <c r="H261" s="1"/>
    </row>
    <row r="262" spans="1:10" x14ac:dyDescent="0.2">
      <c r="B262" s="12">
        <v>10010</v>
      </c>
      <c r="C262" t="s">
        <v>124</v>
      </c>
      <c r="E262" s="24">
        <v>7632998</v>
      </c>
      <c r="F262" s="19">
        <f t="shared" ref="F262:F277" si="63">G262-E262</f>
        <v>1528160</v>
      </c>
      <c r="G262" s="25">
        <v>9161158</v>
      </c>
      <c r="H262" s="22">
        <v>9115871</v>
      </c>
      <c r="I262" s="19">
        <f t="shared" ref="I262:I281" si="64">G262-H262-J262</f>
        <v>45287</v>
      </c>
      <c r="J262" s="19">
        <v>0</v>
      </c>
    </row>
    <row r="263" spans="1:10" x14ac:dyDescent="0.2">
      <c r="B263" s="12">
        <v>10020</v>
      </c>
      <c r="C263" t="s">
        <v>125</v>
      </c>
      <c r="E263" s="24">
        <v>952381</v>
      </c>
      <c r="F263" s="19">
        <f t="shared" si="63"/>
        <v>66000</v>
      </c>
      <c r="G263" s="25">
        <v>1018381</v>
      </c>
      <c r="H263" s="22">
        <v>1002932</v>
      </c>
      <c r="I263" s="19">
        <f t="shared" si="64"/>
        <v>15449</v>
      </c>
      <c r="J263" s="19">
        <v>0</v>
      </c>
    </row>
    <row r="264" spans="1:10" x14ac:dyDescent="0.2">
      <c r="B264" s="12">
        <v>10050</v>
      </c>
      <c r="C264" t="s">
        <v>126</v>
      </c>
      <c r="E264" s="24">
        <v>1</v>
      </c>
      <c r="F264" s="19">
        <f t="shared" si="63"/>
        <v>0</v>
      </c>
      <c r="G264" s="25">
        <v>1</v>
      </c>
      <c r="H264" s="22">
        <v>0</v>
      </c>
      <c r="I264" s="19">
        <f t="shared" si="64"/>
        <v>1</v>
      </c>
      <c r="J264" s="19">
        <v>0</v>
      </c>
    </row>
    <row r="265" spans="1:10" x14ac:dyDescent="0.2">
      <c r="B265" s="12">
        <v>12079</v>
      </c>
      <c r="C265" t="s">
        <v>155</v>
      </c>
      <c r="E265" s="24">
        <v>767367</v>
      </c>
      <c r="F265" s="19">
        <f t="shared" si="63"/>
        <v>0</v>
      </c>
      <c r="G265" s="25">
        <v>767367</v>
      </c>
      <c r="H265" s="22">
        <v>723773</v>
      </c>
      <c r="I265" s="19">
        <f t="shared" si="64"/>
        <v>43594</v>
      </c>
      <c r="J265" s="19">
        <v>0</v>
      </c>
    </row>
    <row r="266" spans="1:10" x14ac:dyDescent="0.2">
      <c r="B266" s="12">
        <v>12098</v>
      </c>
      <c r="C266" t="s">
        <v>179</v>
      </c>
      <c r="E266" s="24">
        <f>10354158+31284295</f>
        <v>41638453</v>
      </c>
      <c r="F266" s="19">
        <f t="shared" si="63"/>
        <v>-1345600</v>
      </c>
      <c r="G266" s="25">
        <v>40292853</v>
      </c>
      <c r="H266" s="22">
        <v>28084237</v>
      </c>
      <c r="I266" s="19">
        <f t="shared" si="64"/>
        <v>0</v>
      </c>
      <c r="J266" s="19">
        <v>12208616</v>
      </c>
    </row>
    <row r="267" spans="1:10" x14ac:dyDescent="0.2">
      <c r="B267" s="12">
        <v>12108</v>
      </c>
      <c r="C267" t="s">
        <v>156</v>
      </c>
      <c r="E267" s="24">
        <v>853750</v>
      </c>
      <c r="F267" s="19">
        <f t="shared" si="63"/>
        <v>0</v>
      </c>
      <c r="G267" s="25">
        <v>853750</v>
      </c>
      <c r="H267" s="22">
        <v>799712</v>
      </c>
      <c r="I267" s="19">
        <f t="shared" si="64"/>
        <v>54038</v>
      </c>
      <c r="J267" s="19">
        <v>0</v>
      </c>
    </row>
    <row r="268" spans="1:10" x14ac:dyDescent="0.2">
      <c r="B268" s="12">
        <v>12205</v>
      </c>
      <c r="C268" s="29" t="s">
        <v>467</v>
      </c>
      <c r="E268" s="24">
        <v>5500000</v>
      </c>
      <c r="F268" s="19">
        <f t="shared" si="63"/>
        <v>0</v>
      </c>
      <c r="G268" s="25">
        <v>5500000</v>
      </c>
      <c r="H268" s="22">
        <v>5418718</v>
      </c>
      <c r="I268" s="19">
        <f t="shared" si="64"/>
        <v>81282</v>
      </c>
      <c r="J268" s="19">
        <v>0</v>
      </c>
    </row>
    <row r="269" spans="1:10" x14ac:dyDescent="0.2">
      <c r="B269" s="12">
        <v>12212</v>
      </c>
      <c r="C269" t="s">
        <v>180</v>
      </c>
      <c r="E269" s="24">
        <f>277910+18581271</f>
        <v>18859181</v>
      </c>
      <c r="F269" s="19">
        <f t="shared" si="63"/>
        <v>0</v>
      </c>
      <c r="G269" s="25">
        <v>18859181</v>
      </c>
      <c r="H269" s="22">
        <v>17834079</v>
      </c>
      <c r="I269" s="19">
        <f t="shared" si="64"/>
        <v>1025102</v>
      </c>
      <c r="J269" s="19">
        <v>0</v>
      </c>
    </row>
    <row r="270" spans="1:10" x14ac:dyDescent="0.2">
      <c r="B270" s="12">
        <v>12327</v>
      </c>
      <c r="C270" t="s">
        <v>319</v>
      </c>
      <c r="E270" s="24">
        <v>590000</v>
      </c>
      <c r="F270" s="19">
        <f t="shared" si="63"/>
        <v>0</v>
      </c>
      <c r="G270" s="25">
        <v>590000</v>
      </c>
      <c r="H270" s="22">
        <v>554285</v>
      </c>
      <c r="I270" s="19">
        <f t="shared" si="64"/>
        <v>35715</v>
      </c>
      <c r="J270" s="19">
        <v>0</v>
      </c>
    </row>
    <row r="271" spans="1:10" x14ac:dyDescent="0.2">
      <c r="B271" s="12">
        <v>12328</v>
      </c>
      <c r="C271" t="s">
        <v>320</v>
      </c>
      <c r="E271" s="24">
        <v>565501</v>
      </c>
      <c r="F271" s="19">
        <f t="shared" si="63"/>
        <v>0</v>
      </c>
      <c r="G271" s="25">
        <v>565501</v>
      </c>
      <c r="H271" s="22">
        <v>544379</v>
      </c>
      <c r="I271" s="19">
        <f t="shared" si="64"/>
        <v>21122</v>
      </c>
      <c r="J271" s="19">
        <v>0</v>
      </c>
    </row>
    <row r="272" spans="1:10" x14ac:dyDescent="0.2">
      <c r="B272" s="12">
        <v>12329</v>
      </c>
      <c r="C272" t="s">
        <v>366</v>
      </c>
      <c r="E272" s="24">
        <v>570000</v>
      </c>
      <c r="F272" s="19">
        <f t="shared" si="63"/>
        <v>0</v>
      </c>
      <c r="G272" s="25">
        <v>570000</v>
      </c>
      <c r="H272" s="22">
        <v>541500</v>
      </c>
      <c r="I272" s="19">
        <f t="shared" si="64"/>
        <v>28500</v>
      </c>
      <c r="J272" s="19">
        <v>0</v>
      </c>
    </row>
    <row r="273" spans="1:10" x14ac:dyDescent="0.2">
      <c r="B273" s="12">
        <v>12357</v>
      </c>
      <c r="C273" t="s">
        <v>337</v>
      </c>
      <c r="E273" s="24">
        <v>160054</v>
      </c>
      <c r="F273" s="19">
        <f t="shared" si="63"/>
        <v>0</v>
      </c>
      <c r="G273" s="25">
        <v>160054</v>
      </c>
      <c r="H273" s="22">
        <v>158859</v>
      </c>
      <c r="I273" s="19">
        <f t="shared" si="64"/>
        <v>1195</v>
      </c>
      <c r="J273" s="19">
        <v>0</v>
      </c>
    </row>
    <row r="274" spans="1:10" x14ac:dyDescent="0.2">
      <c r="B274" s="12">
        <v>12358</v>
      </c>
      <c r="C274" t="s">
        <v>338</v>
      </c>
      <c r="E274" s="24">
        <v>8281</v>
      </c>
      <c r="F274" s="19">
        <f t="shared" si="63"/>
        <v>0</v>
      </c>
      <c r="G274" s="25">
        <v>8281</v>
      </c>
      <c r="H274" s="22">
        <v>1983</v>
      </c>
      <c r="I274" s="19">
        <f t="shared" si="64"/>
        <v>6298</v>
      </c>
      <c r="J274" s="19">
        <v>0</v>
      </c>
    </row>
    <row r="275" spans="1:10" x14ac:dyDescent="0.2">
      <c r="B275" s="12">
        <v>12360</v>
      </c>
      <c r="C275" t="s">
        <v>339</v>
      </c>
      <c r="E275" s="24">
        <v>830678</v>
      </c>
      <c r="F275" s="19">
        <f t="shared" si="63"/>
        <v>0</v>
      </c>
      <c r="G275" s="25">
        <v>830678</v>
      </c>
      <c r="H275" s="22">
        <v>788762</v>
      </c>
      <c r="I275" s="19">
        <f t="shared" si="64"/>
        <v>41916</v>
      </c>
      <c r="J275" s="19">
        <v>0</v>
      </c>
    </row>
    <row r="276" spans="1:10" x14ac:dyDescent="0.2">
      <c r="B276" s="12">
        <v>12425</v>
      </c>
      <c r="C276" t="s">
        <v>351</v>
      </c>
      <c r="E276" s="24">
        <v>270000</v>
      </c>
      <c r="F276" s="19">
        <f t="shared" si="63"/>
        <v>0</v>
      </c>
      <c r="G276" s="25">
        <v>270000</v>
      </c>
      <c r="H276" s="22">
        <v>256500</v>
      </c>
      <c r="I276" s="19">
        <f t="shared" si="64"/>
        <v>13500</v>
      </c>
      <c r="J276" s="19">
        <v>0</v>
      </c>
    </row>
    <row r="277" spans="1:10" x14ac:dyDescent="0.2">
      <c r="B277" s="12">
        <v>12471</v>
      </c>
      <c r="C277" t="s">
        <v>501</v>
      </c>
      <c r="E277" s="24">
        <v>500000</v>
      </c>
      <c r="F277" s="19">
        <f t="shared" si="63"/>
        <v>0</v>
      </c>
      <c r="G277" s="25">
        <v>500000</v>
      </c>
      <c r="H277" s="22">
        <v>475000</v>
      </c>
      <c r="I277" s="19">
        <f t="shared" si="64"/>
        <v>25000</v>
      </c>
      <c r="J277" s="19">
        <v>0</v>
      </c>
    </row>
    <row r="278" spans="1:10" x14ac:dyDescent="0.2">
      <c r="B278" s="12">
        <v>12560</v>
      </c>
      <c r="C278" s="29" t="s">
        <v>436</v>
      </c>
      <c r="E278" s="24">
        <v>304000</v>
      </c>
      <c r="F278" s="19">
        <f>G278-E278</f>
        <v>0</v>
      </c>
      <c r="G278" s="25">
        <v>304000</v>
      </c>
      <c r="H278" s="22">
        <v>288800</v>
      </c>
      <c r="I278" s="19">
        <f t="shared" si="64"/>
        <v>15200</v>
      </c>
      <c r="J278" s="19">
        <v>0</v>
      </c>
    </row>
    <row r="279" spans="1:10" x14ac:dyDescent="0.2">
      <c r="B279" s="12">
        <v>12575</v>
      </c>
      <c r="C279" s="29" t="s">
        <v>519</v>
      </c>
      <c r="E279" s="24">
        <v>3600000</v>
      </c>
      <c r="F279" s="19">
        <f t="shared" ref="F279:F280" si="65">G279-E279</f>
        <v>0</v>
      </c>
      <c r="G279" s="25">
        <v>3600000</v>
      </c>
      <c r="H279" s="22">
        <v>2427900</v>
      </c>
      <c r="I279" s="19">
        <f t="shared" si="64"/>
        <v>1172100</v>
      </c>
      <c r="J279" s="19">
        <v>0</v>
      </c>
    </row>
    <row r="280" spans="1:10" x14ac:dyDescent="0.2">
      <c r="B280" s="12">
        <v>12576</v>
      </c>
      <c r="C280" s="29" t="s">
        <v>520</v>
      </c>
      <c r="E280" s="24">
        <v>600000</v>
      </c>
      <c r="F280" s="19">
        <f t="shared" si="65"/>
        <v>-66000</v>
      </c>
      <c r="G280" s="25">
        <v>534000</v>
      </c>
      <c r="H280" s="22">
        <v>193860</v>
      </c>
      <c r="I280" s="19">
        <f t="shared" si="64"/>
        <v>340140</v>
      </c>
      <c r="J280" s="19">
        <v>0</v>
      </c>
    </row>
    <row r="281" spans="1:10" x14ac:dyDescent="0.2">
      <c r="B281" s="12">
        <v>19001</v>
      </c>
      <c r="C281" s="29" t="s">
        <v>423</v>
      </c>
      <c r="E281" s="24">
        <v>83809</v>
      </c>
      <c r="F281" s="19">
        <f>G281-E281</f>
        <v>0</v>
      </c>
      <c r="G281" s="19">
        <v>83809</v>
      </c>
      <c r="H281" s="19">
        <v>-78223</v>
      </c>
      <c r="I281" s="19">
        <f t="shared" si="64"/>
        <v>162032</v>
      </c>
      <c r="J281" s="19">
        <v>0</v>
      </c>
    </row>
    <row r="282" spans="1:10" x14ac:dyDescent="0.2">
      <c r="A282" s="37" t="s">
        <v>494</v>
      </c>
      <c r="C282" s="5" t="s">
        <v>101</v>
      </c>
      <c r="E282" s="23">
        <f>SUM(E262:E281)</f>
        <v>84286454</v>
      </c>
      <c r="F282" s="23">
        <f t="shared" ref="F282:J282" si="66">SUM(F262:F281)</f>
        <v>182560</v>
      </c>
      <c r="G282" s="23">
        <f t="shared" si="66"/>
        <v>84469014</v>
      </c>
      <c r="H282" s="23">
        <f t="shared" si="66"/>
        <v>69132927</v>
      </c>
      <c r="I282" s="23">
        <f t="shared" si="66"/>
        <v>3127471</v>
      </c>
      <c r="J282" s="23">
        <f t="shared" si="66"/>
        <v>12208616</v>
      </c>
    </row>
    <row r="283" spans="1:10" ht="12" customHeight="1" x14ac:dyDescent="0.2">
      <c r="G283" s="1"/>
      <c r="H283" s="1"/>
    </row>
    <row r="284" spans="1:10" ht="15.75" x14ac:dyDescent="0.25">
      <c r="B284" s="6" t="s">
        <v>181</v>
      </c>
      <c r="D284" s="6"/>
      <c r="G284" s="1"/>
      <c r="H284" s="1"/>
    </row>
    <row r="285" spans="1:10" x14ac:dyDescent="0.2">
      <c r="B285" s="12">
        <v>10010</v>
      </c>
      <c r="C285" t="s">
        <v>124</v>
      </c>
      <c r="E285" s="24">
        <v>5894110</v>
      </c>
      <c r="F285" s="19">
        <f>G285-E285</f>
        <v>32048</v>
      </c>
      <c r="G285" s="25">
        <v>5926158</v>
      </c>
      <c r="H285" s="22">
        <v>5614357</v>
      </c>
      <c r="I285" s="19">
        <f t="shared" ref="I285:I289" si="67">G285-H285-J285</f>
        <v>311801</v>
      </c>
      <c r="J285" s="19">
        <v>0</v>
      </c>
    </row>
    <row r="286" spans="1:10" x14ac:dyDescent="0.2">
      <c r="B286" s="12">
        <v>10020</v>
      </c>
      <c r="C286" t="s">
        <v>125</v>
      </c>
      <c r="E286" s="24">
        <v>299055</v>
      </c>
      <c r="F286" s="19">
        <f>G286-E286</f>
        <v>15000</v>
      </c>
      <c r="G286" s="25">
        <v>314055</v>
      </c>
      <c r="H286" s="22">
        <v>309808</v>
      </c>
      <c r="I286" s="19">
        <f t="shared" si="67"/>
        <v>4247</v>
      </c>
      <c r="J286" s="19">
        <v>0</v>
      </c>
    </row>
    <row r="287" spans="1:10" x14ac:dyDescent="0.2">
      <c r="B287" s="12">
        <v>10050</v>
      </c>
      <c r="C287" t="s">
        <v>126</v>
      </c>
      <c r="E287" s="24">
        <v>1</v>
      </c>
      <c r="F287" s="19">
        <f>G287-E287</f>
        <v>0</v>
      </c>
      <c r="G287" s="25">
        <v>1</v>
      </c>
      <c r="H287" s="22">
        <v>0</v>
      </c>
      <c r="I287" s="19">
        <f t="shared" si="67"/>
        <v>1</v>
      </c>
      <c r="J287" s="19">
        <v>0</v>
      </c>
    </row>
    <row r="288" spans="1:10" x14ac:dyDescent="0.2">
      <c r="B288" s="12">
        <v>12027</v>
      </c>
      <c r="C288" t="s">
        <v>182</v>
      </c>
      <c r="E288" s="24">
        <v>6318</v>
      </c>
      <c r="F288" s="19">
        <f>G288-E288</f>
        <v>0</v>
      </c>
      <c r="G288" s="25">
        <v>6318</v>
      </c>
      <c r="H288" s="22">
        <v>4365</v>
      </c>
      <c r="I288" s="19">
        <f t="shared" si="67"/>
        <v>1953</v>
      </c>
      <c r="J288" s="19">
        <v>0</v>
      </c>
    </row>
    <row r="289" spans="1:10" x14ac:dyDescent="0.2">
      <c r="B289" s="12">
        <v>19001</v>
      </c>
      <c r="C289" s="29" t="s">
        <v>423</v>
      </c>
      <c r="E289" s="19">
        <v>36407</v>
      </c>
      <c r="F289" s="19">
        <f>G289-E289</f>
        <v>0</v>
      </c>
      <c r="G289" s="19">
        <v>36407</v>
      </c>
      <c r="H289" s="19">
        <v>26087</v>
      </c>
      <c r="I289" s="19">
        <f t="shared" si="67"/>
        <v>10320</v>
      </c>
      <c r="J289" s="19">
        <v>0</v>
      </c>
    </row>
    <row r="290" spans="1:10" x14ac:dyDescent="0.2">
      <c r="A290" s="37" t="s">
        <v>494</v>
      </c>
      <c r="C290" s="5" t="s">
        <v>101</v>
      </c>
      <c r="E290" s="23">
        <f>SUM(E285:E289)</f>
        <v>6235891</v>
      </c>
      <c r="F290" s="23">
        <f t="shared" ref="F290:J290" si="68">SUM(F285:F289)</f>
        <v>47048</v>
      </c>
      <c r="G290" s="23">
        <f t="shared" si="68"/>
        <v>6282939</v>
      </c>
      <c r="H290" s="23">
        <f t="shared" si="68"/>
        <v>5954617</v>
      </c>
      <c r="I290" s="23">
        <f t="shared" si="68"/>
        <v>328322</v>
      </c>
      <c r="J290" s="23">
        <f t="shared" si="68"/>
        <v>0</v>
      </c>
    </row>
    <row r="291" spans="1:10" ht="12" customHeight="1" x14ac:dyDescent="0.2">
      <c r="G291" s="1"/>
      <c r="H291" s="1"/>
    </row>
    <row r="292" spans="1:10" ht="15.75" x14ac:dyDescent="0.25">
      <c r="B292" s="6" t="s">
        <v>183</v>
      </c>
      <c r="D292" s="6"/>
      <c r="G292" s="1"/>
      <c r="H292" s="1"/>
    </row>
    <row r="293" spans="1:10" x14ac:dyDescent="0.2">
      <c r="B293" s="12">
        <v>10010</v>
      </c>
      <c r="C293" t="s">
        <v>124</v>
      </c>
      <c r="E293" s="24">
        <v>2262291</v>
      </c>
      <c r="F293" s="19">
        <f>G293-E293</f>
        <v>0</v>
      </c>
      <c r="G293" s="25">
        <v>2262291</v>
      </c>
      <c r="H293" s="22">
        <v>2207844</v>
      </c>
      <c r="I293" s="19">
        <f t="shared" ref="I293:I296" si="69">G293-H293-J293</f>
        <v>54447</v>
      </c>
      <c r="J293" s="19">
        <v>0</v>
      </c>
    </row>
    <row r="294" spans="1:10" x14ac:dyDescent="0.2">
      <c r="B294" s="12">
        <v>10020</v>
      </c>
      <c r="C294" t="s">
        <v>125</v>
      </c>
      <c r="E294" s="24">
        <v>200674</v>
      </c>
      <c r="F294" s="19">
        <f>G294-E294</f>
        <v>0</v>
      </c>
      <c r="G294" s="25">
        <v>200674</v>
      </c>
      <c r="H294" s="22">
        <v>178461</v>
      </c>
      <c r="I294" s="19">
        <f t="shared" si="69"/>
        <v>22213</v>
      </c>
      <c r="J294" s="19">
        <v>0</v>
      </c>
    </row>
    <row r="295" spans="1:10" x14ac:dyDescent="0.2">
      <c r="B295" s="12">
        <v>10050</v>
      </c>
      <c r="C295" t="s">
        <v>126</v>
      </c>
      <c r="E295" s="24">
        <v>1</v>
      </c>
      <c r="F295" s="19">
        <f>G295-E295</f>
        <v>0</v>
      </c>
      <c r="G295" s="25">
        <v>1</v>
      </c>
      <c r="H295" s="22">
        <v>0</v>
      </c>
      <c r="I295" s="19">
        <f t="shared" si="69"/>
        <v>1</v>
      </c>
      <c r="J295" s="19">
        <v>0</v>
      </c>
    </row>
    <row r="296" spans="1:10" x14ac:dyDescent="0.2">
      <c r="B296" s="12">
        <v>19001</v>
      </c>
      <c r="C296" s="29" t="s">
        <v>423</v>
      </c>
      <c r="E296" s="19">
        <v>9815</v>
      </c>
      <c r="F296" s="19">
        <f>G296-E296</f>
        <v>0</v>
      </c>
      <c r="G296" s="19">
        <v>9815</v>
      </c>
      <c r="H296" s="19">
        <v>4657</v>
      </c>
      <c r="I296" s="19">
        <f t="shared" si="69"/>
        <v>5158</v>
      </c>
      <c r="J296" s="19">
        <v>0</v>
      </c>
    </row>
    <row r="297" spans="1:10" ht="15" x14ac:dyDescent="0.35">
      <c r="A297" s="37" t="s">
        <v>494</v>
      </c>
      <c r="C297" s="5" t="s">
        <v>101</v>
      </c>
      <c r="E297" s="26">
        <f>SUM(E293:E296)</f>
        <v>2472781</v>
      </c>
      <c r="F297" s="26">
        <f t="shared" ref="F297:J297" si="70">SUM(F293:F296)</f>
        <v>0</v>
      </c>
      <c r="G297" s="26">
        <f t="shared" si="70"/>
        <v>2472781</v>
      </c>
      <c r="H297" s="26">
        <f t="shared" si="70"/>
        <v>2390962</v>
      </c>
      <c r="I297" s="26">
        <f t="shared" si="70"/>
        <v>81819</v>
      </c>
      <c r="J297" s="26">
        <f t="shared" si="70"/>
        <v>0</v>
      </c>
    </row>
    <row r="298" spans="1:10" ht="15" x14ac:dyDescent="0.35">
      <c r="A298" s="37" t="s">
        <v>495</v>
      </c>
      <c r="C298" s="5" t="s">
        <v>106</v>
      </c>
      <c r="E298" s="26">
        <f t="shared" ref="E298:J298" si="71">SUMIF($A216:$A297,"B3",E216:E297)</f>
        <v>288351944</v>
      </c>
      <c r="F298" s="26">
        <f t="shared" si="71"/>
        <v>19276475</v>
      </c>
      <c r="G298" s="26">
        <f t="shared" si="71"/>
        <v>307628419</v>
      </c>
      <c r="H298" s="26">
        <f t="shared" si="71"/>
        <v>287251682</v>
      </c>
      <c r="I298" s="26">
        <f t="shared" si="71"/>
        <v>8012934</v>
      </c>
      <c r="J298" s="26">
        <f t="shared" si="71"/>
        <v>12363803</v>
      </c>
    </row>
    <row r="299" spans="1:10" ht="12" customHeight="1" x14ac:dyDescent="0.2">
      <c r="G299" s="1"/>
      <c r="H299" s="1"/>
    </row>
    <row r="300" spans="1:10" ht="18.75" x14ac:dyDescent="0.3">
      <c r="B300" s="3" t="s">
        <v>186</v>
      </c>
      <c r="G300" s="1"/>
      <c r="H300" s="1"/>
    </row>
    <row r="301" spans="1:10" ht="15.75" x14ac:dyDescent="0.25">
      <c r="B301" s="6" t="s">
        <v>187</v>
      </c>
      <c r="D301" s="6"/>
      <c r="G301" s="1"/>
      <c r="H301" s="1"/>
    </row>
    <row r="302" spans="1:10" x14ac:dyDescent="0.2">
      <c r="B302" s="12">
        <v>10010</v>
      </c>
      <c r="C302" t="s">
        <v>124</v>
      </c>
      <c r="E302" s="24">
        <v>3741285</v>
      </c>
      <c r="F302" s="19">
        <f t="shared" ref="F302:F310" si="72">G302-E302</f>
        <v>52842</v>
      </c>
      <c r="G302" s="25">
        <v>3794127</v>
      </c>
      <c r="H302" s="22">
        <v>3778637</v>
      </c>
      <c r="I302" s="19">
        <f t="shared" ref="I302:I311" si="73">G302-H302-J302</f>
        <v>15490</v>
      </c>
      <c r="J302" s="19">
        <v>0</v>
      </c>
    </row>
    <row r="303" spans="1:10" x14ac:dyDescent="0.2">
      <c r="B303" s="12">
        <v>10020</v>
      </c>
      <c r="C303" t="s">
        <v>125</v>
      </c>
      <c r="E303" s="24">
        <v>723103</v>
      </c>
      <c r="F303" s="19">
        <f t="shared" si="72"/>
        <v>350000</v>
      </c>
      <c r="G303" s="25">
        <v>1073103</v>
      </c>
      <c r="H303" s="22">
        <v>848477</v>
      </c>
      <c r="I303" s="19">
        <f t="shared" si="73"/>
        <v>224626</v>
      </c>
      <c r="J303" s="19">
        <v>0</v>
      </c>
    </row>
    <row r="304" spans="1:10" x14ac:dyDescent="0.2">
      <c r="B304" s="12">
        <v>10050</v>
      </c>
      <c r="C304" t="s">
        <v>126</v>
      </c>
      <c r="E304" s="24">
        <v>1</v>
      </c>
      <c r="F304" s="19">
        <f t="shared" si="72"/>
        <v>0</v>
      </c>
      <c r="G304" s="25">
        <v>1</v>
      </c>
      <c r="H304" s="22">
        <v>0</v>
      </c>
      <c r="I304" s="19">
        <f t="shared" si="73"/>
        <v>1</v>
      </c>
      <c r="J304" s="19">
        <v>0</v>
      </c>
    </row>
    <row r="305" spans="1:10" x14ac:dyDescent="0.2">
      <c r="B305" s="12">
        <v>12083</v>
      </c>
      <c r="C305" t="s">
        <v>188</v>
      </c>
      <c r="E305" s="24">
        <v>1</v>
      </c>
      <c r="F305" s="19">
        <f t="shared" si="72"/>
        <v>0</v>
      </c>
      <c r="G305" s="25">
        <v>1</v>
      </c>
      <c r="H305" s="22">
        <v>0</v>
      </c>
      <c r="I305" s="19">
        <f t="shared" si="73"/>
        <v>1</v>
      </c>
      <c r="J305" s="19">
        <v>0</v>
      </c>
    </row>
    <row r="306" spans="1:10" x14ac:dyDescent="0.2">
      <c r="B306" s="12">
        <v>12421</v>
      </c>
      <c r="C306" t="s">
        <v>352</v>
      </c>
      <c r="E306" s="24">
        <v>363016</v>
      </c>
      <c r="F306" s="19">
        <f t="shared" si="72"/>
        <v>0</v>
      </c>
      <c r="G306" s="25">
        <v>363016</v>
      </c>
      <c r="H306" s="22">
        <v>363014</v>
      </c>
      <c r="I306" s="19">
        <f t="shared" si="73"/>
        <v>2</v>
      </c>
      <c r="J306" s="19">
        <v>0</v>
      </c>
    </row>
    <row r="307" spans="1:10" x14ac:dyDescent="0.2">
      <c r="B307" s="12">
        <v>16027</v>
      </c>
      <c r="C307" t="s">
        <v>189</v>
      </c>
      <c r="E307" s="24">
        <v>975</v>
      </c>
      <c r="F307" s="19">
        <f t="shared" si="72"/>
        <v>0</v>
      </c>
      <c r="G307" s="25">
        <v>975</v>
      </c>
      <c r="H307" s="22">
        <v>0</v>
      </c>
      <c r="I307" s="19">
        <f t="shared" si="73"/>
        <v>975</v>
      </c>
      <c r="J307" s="19">
        <v>0</v>
      </c>
    </row>
    <row r="308" spans="1:10" x14ac:dyDescent="0.2">
      <c r="B308" s="12">
        <v>16037</v>
      </c>
      <c r="C308" t="s">
        <v>190</v>
      </c>
      <c r="E308" s="24">
        <v>855</v>
      </c>
      <c r="F308" s="19">
        <f t="shared" si="72"/>
        <v>0</v>
      </c>
      <c r="G308" s="25">
        <v>855</v>
      </c>
      <c r="H308" s="22">
        <v>0</v>
      </c>
      <c r="I308" s="19">
        <f t="shared" si="73"/>
        <v>855</v>
      </c>
      <c r="J308" s="19">
        <v>0</v>
      </c>
    </row>
    <row r="309" spans="1:10" x14ac:dyDescent="0.2">
      <c r="B309" s="12">
        <v>16051</v>
      </c>
      <c r="C309" t="s">
        <v>371</v>
      </c>
      <c r="E309" s="24">
        <v>3838</v>
      </c>
      <c r="F309" s="19">
        <f t="shared" si="72"/>
        <v>0</v>
      </c>
      <c r="G309" s="25">
        <v>3838</v>
      </c>
      <c r="H309" s="22">
        <v>0</v>
      </c>
      <c r="I309" s="19">
        <f t="shared" si="73"/>
        <v>3838</v>
      </c>
      <c r="J309" s="19">
        <v>0</v>
      </c>
    </row>
    <row r="310" spans="1:10" x14ac:dyDescent="0.2">
      <c r="B310" s="12">
        <v>16075</v>
      </c>
      <c r="C310" t="s">
        <v>191</v>
      </c>
      <c r="E310" s="24">
        <v>174886</v>
      </c>
      <c r="F310" s="19">
        <f t="shared" si="72"/>
        <v>0</v>
      </c>
      <c r="G310" s="25">
        <v>174886</v>
      </c>
      <c r="H310" s="22">
        <v>174886</v>
      </c>
      <c r="I310" s="19">
        <f t="shared" si="73"/>
        <v>0</v>
      </c>
      <c r="J310" s="19">
        <v>0</v>
      </c>
    </row>
    <row r="311" spans="1:10" x14ac:dyDescent="0.2">
      <c r="B311" s="12">
        <v>19001</v>
      </c>
      <c r="C311" s="29" t="s">
        <v>423</v>
      </c>
      <c r="E311" s="24">
        <v>21268</v>
      </c>
      <c r="F311" s="19">
        <f>G311-E311</f>
        <v>0</v>
      </c>
      <c r="G311" s="19">
        <v>21268</v>
      </c>
      <c r="H311" s="19">
        <v>-13830</v>
      </c>
      <c r="I311" s="19">
        <f t="shared" si="73"/>
        <v>35098</v>
      </c>
      <c r="J311" s="19">
        <v>0</v>
      </c>
    </row>
    <row r="312" spans="1:10" x14ac:dyDescent="0.2">
      <c r="A312" s="37" t="s">
        <v>494</v>
      </c>
      <c r="C312" s="5" t="s">
        <v>101</v>
      </c>
      <c r="E312" s="23">
        <f>SUM(E302:E311)</f>
        <v>5029228</v>
      </c>
      <c r="F312" s="23">
        <f t="shared" ref="F312:J312" si="74">SUM(F302:F311)</f>
        <v>402842</v>
      </c>
      <c r="G312" s="23">
        <f t="shared" si="74"/>
        <v>5432070</v>
      </c>
      <c r="H312" s="23">
        <f t="shared" si="74"/>
        <v>5151184</v>
      </c>
      <c r="I312" s="23">
        <f t="shared" si="74"/>
        <v>280886</v>
      </c>
      <c r="J312" s="23">
        <f t="shared" si="74"/>
        <v>0</v>
      </c>
    </row>
    <row r="313" spans="1:10" ht="12" customHeight="1" x14ac:dyDescent="0.2">
      <c r="G313" s="1"/>
      <c r="H313" s="1"/>
    </row>
    <row r="314" spans="1:10" ht="15.75" x14ac:dyDescent="0.25">
      <c r="B314" s="6" t="s">
        <v>400</v>
      </c>
      <c r="D314" s="6"/>
      <c r="G314" s="1"/>
      <c r="H314" s="1"/>
    </row>
    <row r="315" spans="1:10" x14ac:dyDescent="0.2">
      <c r="B315" s="12">
        <v>10010</v>
      </c>
      <c r="C315" t="s">
        <v>124</v>
      </c>
      <c r="E315" s="24">
        <v>31723787</v>
      </c>
      <c r="F315" s="19">
        <f t="shared" ref="F315:F335" si="75">G315-E315</f>
        <v>537075</v>
      </c>
      <c r="G315" s="25">
        <v>32260862</v>
      </c>
      <c r="H315" s="22">
        <v>30812314</v>
      </c>
      <c r="I315" s="19">
        <f t="shared" ref="I315:I336" si="76">G315-H315-J315</f>
        <v>1448548</v>
      </c>
      <c r="J315" s="19">
        <v>0</v>
      </c>
    </row>
    <row r="316" spans="1:10" x14ac:dyDescent="0.2">
      <c r="B316" s="12">
        <v>10020</v>
      </c>
      <c r="C316" t="s">
        <v>125</v>
      </c>
      <c r="E316" s="24">
        <f>40000+4919978</f>
        <v>4959978</v>
      </c>
      <c r="F316" s="19">
        <f t="shared" si="75"/>
        <v>0</v>
      </c>
      <c r="G316" s="25">
        <v>4959978</v>
      </c>
      <c r="H316" s="22">
        <v>4543254</v>
      </c>
      <c r="I316" s="19">
        <f t="shared" si="76"/>
        <v>166724</v>
      </c>
      <c r="J316" s="19">
        <v>250000</v>
      </c>
    </row>
    <row r="317" spans="1:10" x14ac:dyDescent="0.2">
      <c r="B317" s="12">
        <v>10050</v>
      </c>
      <c r="C317" t="s">
        <v>126</v>
      </c>
      <c r="E317" s="24">
        <v>1</v>
      </c>
      <c r="F317" s="19">
        <f t="shared" si="75"/>
        <v>0</v>
      </c>
      <c r="G317" s="25">
        <v>1</v>
      </c>
      <c r="H317" s="22">
        <v>0</v>
      </c>
      <c r="I317" s="19">
        <f t="shared" si="76"/>
        <v>1</v>
      </c>
      <c r="J317" s="19">
        <v>0</v>
      </c>
    </row>
    <row r="318" spans="1:10" x14ac:dyDescent="0.2">
      <c r="B318" s="12">
        <v>12054</v>
      </c>
      <c r="C318" t="s">
        <v>192</v>
      </c>
      <c r="E318" s="24">
        <v>262547</v>
      </c>
      <c r="F318" s="19">
        <f t="shared" si="75"/>
        <v>0</v>
      </c>
      <c r="G318" s="25">
        <v>262547</v>
      </c>
      <c r="H318" s="22">
        <v>262547</v>
      </c>
      <c r="I318" s="19">
        <f t="shared" si="76"/>
        <v>0</v>
      </c>
      <c r="J318" s="19">
        <v>0</v>
      </c>
    </row>
    <row r="319" spans="1:10" x14ac:dyDescent="0.2">
      <c r="B319" s="12">
        <v>12084</v>
      </c>
      <c r="C319" t="s">
        <v>193</v>
      </c>
      <c r="E319" s="24">
        <v>514046</v>
      </c>
      <c r="F319" s="19">
        <f t="shared" si="75"/>
        <v>0</v>
      </c>
      <c r="G319" s="25">
        <v>514046</v>
      </c>
      <c r="H319" s="22">
        <v>418544</v>
      </c>
      <c r="I319" s="19">
        <f t="shared" si="76"/>
        <v>95502</v>
      </c>
      <c r="J319" s="19">
        <v>0</v>
      </c>
    </row>
    <row r="320" spans="1:10" x14ac:dyDescent="0.2">
      <c r="B320" s="12">
        <v>12146</v>
      </c>
      <c r="C320" t="s">
        <v>194</v>
      </c>
      <c r="E320" s="24">
        <v>161794</v>
      </c>
      <c r="F320" s="19">
        <f t="shared" si="75"/>
        <v>0</v>
      </c>
      <c r="G320" s="25">
        <v>161794</v>
      </c>
      <c r="H320" s="22">
        <v>153705</v>
      </c>
      <c r="I320" s="19">
        <f t="shared" si="76"/>
        <v>8089</v>
      </c>
      <c r="J320" s="19">
        <v>0</v>
      </c>
    </row>
    <row r="321" spans="2:10" x14ac:dyDescent="0.2">
      <c r="B321" s="12">
        <v>12195</v>
      </c>
      <c r="C321" t="s">
        <v>195</v>
      </c>
      <c r="E321" s="24">
        <v>138760</v>
      </c>
      <c r="F321" s="19">
        <f t="shared" si="75"/>
        <v>0</v>
      </c>
      <c r="G321" s="25">
        <v>138760</v>
      </c>
      <c r="H321" s="22">
        <v>138760</v>
      </c>
      <c r="I321" s="19">
        <f t="shared" si="76"/>
        <v>0</v>
      </c>
      <c r="J321" s="19">
        <v>0</v>
      </c>
    </row>
    <row r="322" spans="2:10" x14ac:dyDescent="0.2">
      <c r="B322" s="12">
        <v>12487</v>
      </c>
      <c r="C322" t="s">
        <v>17</v>
      </c>
      <c r="E322" s="24">
        <v>7007403</v>
      </c>
      <c r="F322" s="19">
        <f t="shared" si="75"/>
        <v>0</v>
      </c>
      <c r="G322" s="25">
        <v>7007403</v>
      </c>
      <c r="H322" s="22">
        <v>6631772</v>
      </c>
      <c r="I322" s="19">
        <f t="shared" si="76"/>
        <v>375631</v>
      </c>
      <c r="J322" s="19">
        <v>0</v>
      </c>
    </row>
    <row r="323" spans="2:10" x14ac:dyDescent="0.2">
      <c r="B323" s="12">
        <v>12488</v>
      </c>
      <c r="C323" t="s">
        <v>18</v>
      </c>
      <c r="E323" s="24">
        <f>600000+3941419</f>
        <v>4541419</v>
      </c>
      <c r="F323" s="19">
        <f t="shared" si="75"/>
        <v>0</v>
      </c>
      <c r="G323" s="25">
        <v>4541419</v>
      </c>
      <c r="H323" s="22">
        <v>3144936</v>
      </c>
      <c r="I323" s="19">
        <f t="shared" si="76"/>
        <v>464483</v>
      </c>
      <c r="J323" s="19">
        <f>892000+40000</f>
        <v>932000</v>
      </c>
    </row>
    <row r="324" spans="2:10" x14ac:dyDescent="0.2">
      <c r="B324" s="12">
        <v>12489</v>
      </c>
      <c r="C324" t="s">
        <v>19</v>
      </c>
      <c r="E324" s="24">
        <v>995885</v>
      </c>
      <c r="F324" s="19">
        <f t="shared" si="75"/>
        <v>0</v>
      </c>
      <c r="G324" s="25">
        <v>995885</v>
      </c>
      <c r="H324" s="22">
        <v>942501</v>
      </c>
      <c r="I324" s="19">
        <f t="shared" si="76"/>
        <v>53384</v>
      </c>
      <c r="J324" s="19">
        <v>0</v>
      </c>
    </row>
    <row r="325" spans="2:10" x14ac:dyDescent="0.2">
      <c r="B325" s="12">
        <v>12490</v>
      </c>
      <c r="C325" s="29" t="s">
        <v>468</v>
      </c>
      <c r="E325" s="24">
        <v>4567543</v>
      </c>
      <c r="F325" s="19">
        <f t="shared" si="75"/>
        <v>0</v>
      </c>
      <c r="G325" s="25">
        <v>4567543</v>
      </c>
      <c r="H325" s="22">
        <v>4322700</v>
      </c>
      <c r="I325" s="19">
        <f t="shared" si="76"/>
        <v>244843</v>
      </c>
      <c r="J325" s="19">
        <v>0</v>
      </c>
    </row>
    <row r="326" spans="2:10" x14ac:dyDescent="0.2">
      <c r="B326" s="12">
        <v>12491</v>
      </c>
      <c r="C326" t="s">
        <v>20</v>
      </c>
      <c r="E326" s="24">
        <f>75000+9427480</f>
        <v>9502480</v>
      </c>
      <c r="F326" s="19">
        <f t="shared" si="75"/>
        <v>0</v>
      </c>
      <c r="G326" s="25">
        <v>9502480</v>
      </c>
      <c r="H326" s="22">
        <v>8947121</v>
      </c>
      <c r="I326" s="19">
        <f t="shared" si="76"/>
        <v>355359</v>
      </c>
      <c r="J326" s="19">
        <v>200000</v>
      </c>
    </row>
    <row r="327" spans="2:10" x14ac:dyDescent="0.2">
      <c r="B327" s="12">
        <v>12501</v>
      </c>
      <c r="C327" t="s">
        <v>21</v>
      </c>
      <c r="E327" s="24">
        <v>10055366</v>
      </c>
      <c r="F327" s="19">
        <f t="shared" si="75"/>
        <v>0</v>
      </c>
      <c r="G327" s="25">
        <v>10055366</v>
      </c>
      <c r="H327" s="22">
        <v>9516336</v>
      </c>
      <c r="I327" s="19">
        <f t="shared" si="76"/>
        <v>339030</v>
      </c>
      <c r="J327" s="19">
        <v>200000</v>
      </c>
    </row>
    <row r="328" spans="2:10" x14ac:dyDescent="0.2">
      <c r="B328" s="12">
        <v>12539</v>
      </c>
      <c r="C328" s="29" t="s">
        <v>406</v>
      </c>
      <c r="E328" s="24">
        <v>160000</v>
      </c>
      <c r="F328" s="19">
        <f t="shared" si="75"/>
        <v>0</v>
      </c>
      <c r="G328" s="25">
        <v>160000</v>
      </c>
      <c r="H328" s="22">
        <v>152000</v>
      </c>
      <c r="I328" s="19">
        <f t="shared" si="76"/>
        <v>8000</v>
      </c>
      <c r="J328" s="19">
        <v>0</v>
      </c>
    </row>
    <row r="329" spans="2:10" x14ac:dyDescent="0.2">
      <c r="B329" s="12">
        <v>12558</v>
      </c>
      <c r="C329" s="29" t="s">
        <v>401</v>
      </c>
      <c r="E329" s="24">
        <v>2</v>
      </c>
      <c r="F329" s="19">
        <f t="shared" si="75"/>
        <v>0</v>
      </c>
      <c r="G329" s="25">
        <v>2</v>
      </c>
      <c r="H329" s="22">
        <v>0</v>
      </c>
      <c r="I329" s="19">
        <f t="shared" si="76"/>
        <v>2</v>
      </c>
      <c r="J329" s="19">
        <v>0</v>
      </c>
    </row>
    <row r="330" spans="2:10" x14ac:dyDescent="0.2">
      <c r="B330" s="12">
        <v>12561</v>
      </c>
      <c r="C330" s="29" t="s">
        <v>437</v>
      </c>
      <c r="E330" s="24">
        <v>300000</v>
      </c>
      <c r="F330" s="19">
        <f>G330-E330</f>
        <v>0</v>
      </c>
      <c r="G330" s="25">
        <v>300000</v>
      </c>
      <c r="H330" s="22">
        <v>285000</v>
      </c>
      <c r="I330" s="19">
        <f t="shared" si="76"/>
        <v>15000</v>
      </c>
      <c r="J330" s="19">
        <v>0</v>
      </c>
    </row>
    <row r="331" spans="2:10" x14ac:dyDescent="0.2">
      <c r="B331" s="12">
        <v>16015</v>
      </c>
      <c r="C331" t="s">
        <v>57</v>
      </c>
      <c r="E331" s="24">
        <v>48783</v>
      </c>
      <c r="F331" s="19">
        <f t="shared" si="75"/>
        <v>0</v>
      </c>
      <c r="G331" s="25">
        <v>48783</v>
      </c>
      <c r="H331" s="22">
        <v>48783</v>
      </c>
      <c r="I331" s="19">
        <f t="shared" si="76"/>
        <v>0</v>
      </c>
      <c r="J331" s="19">
        <v>0</v>
      </c>
    </row>
    <row r="332" spans="2:10" x14ac:dyDescent="0.2">
      <c r="B332" s="12">
        <v>16046</v>
      </c>
      <c r="C332" t="s">
        <v>327</v>
      </c>
      <c r="E332" s="24">
        <v>28827</v>
      </c>
      <c r="F332" s="19">
        <f t="shared" si="75"/>
        <v>0</v>
      </c>
      <c r="G332" s="25">
        <v>28827</v>
      </c>
      <c r="H332" s="22">
        <v>28827</v>
      </c>
      <c r="I332" s="19">
        <f t="shared" si="76"/>
        <v>0</v>
      </c>
      <c r="J332" s="19">
        <v>0</v>
      </c>
    </row>
    <row r="333" spans="2:10" x14ac:dyDescent="0.2">
      <c r="B333" s="12">
        <v>16052</v>
      </c>
      <c r="C333" t="s">
        <v>196</v>
      </c>
      <c r="E333" s="24">
        <v>3295</v>
      </c>
      <c r="F333" s="19">
        <f t="shared" si="75"/>
        <v>0</v>
      </c>
      <c r="G333" s="25">
        <v>3295</v>
      </c>
      <c r="H333" s="22">
        <v>3295</v>
      </c>
      <c r="I333" s="19">
        <f t="shared" si="76"/>
        <v>0</v>
      </c>
      <c r="J333" s="19">
        <v>0</v>
      </c>
    </row>
    <row r="334" spans="2:10" x14ac:dyDescent="0.2">
      <c r="B334" s="12">
        <v>16059</v>
      </c>
      <c r="C334" t="s">
        <v>326</v>
      </c>
      <c r="E334" s="24">
        <v>32395</v>
      </c>
      <c r="F334" s="19">
        <f t="shared" si="75"/>
        <v>0</v>
      </c>
      <c r="G334" s="25">
        <v>32395</v>
      </c>
      <c r="H334" s="22">
        <v>32395</v>
      </c>
      <c r="I334" s="19">
        <f t="shared" si="76"/>
        <v>0</v>
      </c>
      <c r="J334" s="19">
        <v>0</v>
      </c>
    </row>
    <row r="335" spans="2:10" x14ac:dyDescent="0.2">
      <c r="B335" s="12">
        <v>16083</v>
      </c>
      <c r="C335" t="s">
        <v>197</v>
      </c>
      <c r="E335" s="24">
        <v>48281</v>
      </c>
      <c r="F335" s="19">
        <f t="shared" si="75"/>
        <v>0</v>
      </c>
      <c r="G335" s="25">
        <v>48281</v>
      </c>
      <c r="H335" s="22">
        <v>48281</v>
      </c>
      <c r="I335" s="19">
        <f t="shared" si="76"/>
        <v>0</v>
      </c>
      <c r="J335" s="19">
        <v>0</v>
      </c>
    </row>
    <row r="336" spans="2:10" x14ac:dyDescent="0.2">
      <c r="B336" s="12">
        <v>19001</v>
      </c>
      <c r="C336" s="29" t="s">
        <v>423</v>
      </c>
      <c r="E336" s="24">
        <v>365943</v>
      </c>
      <c r="F336" s="19">
        <f>G336-E336</f>
        <v>0</v>
      </c>
      <c r="G336" s="19">
        <v>365943</v>
      </c>
      <c r="H336" s="19">
        <v>410722</v>
      </c>
      <c r="I336" s="19">
        <f t="shared" si="76"/>
        <v>-44779</v>
      </c>
      <c r="J336" s="19">
        <v>0</v>
      </c>
    </row>
    <row r="337" spans="1:10" x14ac:dyDescent="0.2">
      <c r="A337" s="37" t="s">
        <v>494</v>
      </c>
      <c r="C337" s="5" t="s">
        <v>101</v>
      </c>
      <c r="E337" s="23">
        <f>SUM(E315:E336)</f>
        <v>75418535</v>
      </c>
      <c r="F337" s="23">
        <f t="shared" ref="F337:J337" si="77">SUM(F315:F336)</f>
        <v>537075</v>
      </c>
      <c r="G337" s="23">
        <f t="shared" si="77"/>
        <v>75955610</v>
      </c>
      <c r="H337" s="23">
        <f t="shared" si="77"/>
        <v>70843793</v>
      </c>
      <c r="I337" s="23">
        <f t="shared" si="77"/>
        <v>3529817</v>
      </c>
      <c r="J337" s="23">
        <f t="shared" si="77"/>
        <v>1582000</v>
      </c>
    </row>
    <row r="338" spans="1:10" ht="12" customHeight="1" x14ac:dyDescent="0.2">
      <c r="G338" s="1"/>
      <c r="H338" s="1"/>
    </row>
    <row r="339" spans="1:10" ht="15.75" x14ac:dyDescent="0.25">
      <c r="B339" s="6" t="s">
        <v>198</v>
      </c>
      <c r="D339" s="6"/>
      <c r="G339" s="1"/>
      <c r="H339" s="1"/>
    </row>
    <row r="340" spans="1:10" ht="15.75" x14ac:dyDescent="0.25">
      <c r="B340" s="12">
        <v>10010</v>
      </c>
      <c r="C340" s="9" t="s">
        <v>124</v>
      </c>
      <c r="D340" s="6"/>
      <c r="E340" s="24">
        <v>170396</v>
      </c>
      <c r="F340" s="19">
        <f>G340-E340</f>
        <v>700</v>
      </c>
      <c r="G340" s="25">
        <v>171096</v>
      </c>
      <c r="H340" s="22">
        <v>171064</v>
      </c>
      <c r="I340" s="19">
        <f t="shared" ref="I340:I343" si="78">G340-H340-J340</f>
        <v>32</v>
      </c>
      <c r="J340" s="19">
        <v>0</v>
      </c>
    </row>
    <row r="341" spans="1:10" x14ac:dyDescent="0.2">
      <c r="B341" s="12">
        <v>10020</v>
      </c>
      <c r="C341" t="s">
        <v>125</v>
      </c>
      <c r="E341" s="24">
        <v>1789</v>
      </c>
      <c r="F341" s="19">
        <f>G341-E341</f>
        <v>0</v>
      </c>
      <c r="G341" s="25">
        <v>1789</v>
      </c>
      <c r="H341" s="22">
        <v>1712</v>
      </c>
      <c r="I341" s="19">
        <f t="shared" si="78"/>
        <v>77</v>
      </c>
      <c r="J341" s="19">
        <v>0</v>
      </c>
    </row>
    <row r="342" spans="1:10" x14ac:dyDescent="0.2">
      <c r="B342" s="12">
        <v>10050</v>
      </c>
      <c r="C342" t="s">
        <v>126</v>
      </c>
      <c r="E342" s="24">
        <v>1</v>
      </c>
      <c r="F342" s="19">
        <f>G342-E342</f>
        <v>0</v>
      </c>
      <c r="G342" s="25">
        <v>1</v>
      </c>
      <c r="H342" s="22">
        <v>0</v>
      </c>
      <c r="I342" s="19">
        <f t="shared" si="78"/>
        <v>1</v>
      </c>
      <c r="J342" s="19">
        <v>0</v>
      </c>
    </row>
    <row r="343" spans="1:10" x14ac:dyDescent="0.2">
      <c r="B343" s="12">
        <v>19001</v>
      </c>
      <c r="C343" s="29" t="s">
        <v>423</v>
      </c>
      <c r="E343" s="24">
        <v>944</v>
      </c>
      <c r="F343" s="19">
        <f>G343-E343</f>
        <v>0</v>
      </c>
      <c r="G343" s="25">
        <v>944</v>
      </c>
      <c r="H343" s="22">
        <v>988</v>
      </c>
      <c r="I343" s="19">
        <f t="shared" si="78"/>
        <v>-44</v>
      </c>
      <c r="J343" s="19">
        <v>0</v>
      </c>
    </row>
    <row r="344" spans="1:10" x14ac:dyDescent="0.2">
      <c r="A344" s="37" t="s">
        <v>494</v>
      </c>
      <c r="C344" s="5" t="s">
        <v>101</v>
      </c>
      <c r="E344" s="23">
        <f>SUM(E340:E343)</f>
        <v>173130</v>
      </c>
      <c r="F344" s="23">
        <f t="shared" ref="F344:J344" si="79">SUM(F340:F343)</f>
        <v>700</v>
      </c>
      <c r="G344" s="23">
        <f t="shared" si="79"/>
        <v>173830</v>
      </c>
      <c r="H344" s="23">
        <f t="shared" si="79"/>
        <v>173764</v>
      </c>
      <c r="I344" s="23">
        <f t="shared" si="79"/>
        <v>66</v>
      </c>
      <c r="J344" s="23">
        <f t="shared" si="79"/>
        <v>0</v>
      </c>
    </row>
    <row r="345" spans="1:10" ht="15" customHeight="1" x14ac:dyDescent="0.2">
      <c r="G345" s="1"/>
      <c r="H345" s="1"/>
    </row>
    <row r="346" spans="1:10" ht="15.75" x14ac:dyDescent="0.25">
      <c r="B346" s="6" t="s">
        <v>199</v>
      </c>
      <c r="D346" s="6"/>
      <c r="G346" s="1"/>
      <c r="H346" s="1"/>
    </row>
    <row r="347" spans="1:10" x14ac:dyDescent="0.2">
      <c r="B347" s="12">
        <v>10010</v>
      </c>
      <c r="C347" t="s">
        <v>124</v>
      </c>
      <c r="E347" s="24">
        <v>8172510</v>
      </c>
      <c r="F347" s="19">
        <f t="shared" ref="F347:F389" si="80">G347-E347</f>
        <v>202308</v>
      </c>
      <c r="G347" s="25">
        <v>8374818</v>
      </c>
      <c r="H347" s="22">
        <v>7781562</v>
      </c>
      <c r="I347" s="19">
        <f t="shared" ref="I347:I391" si="81">G347-H347-J347</f>
        <v>593256</v>
      </c>
      <c r="J347" s="19">
        <v>0</v>
      </c>
    </row>
    <row r="348" spans="1:10" x14ac:dyDescent="0.2">
      <c r="B348" s="12">
        <v>10020</v>
      </c>
      <c r="C348" t="s">
        <v>125</v>
      </c>
      <c r="E348" s="24">
        <v>1027717</v>
      </c>
      <c r="F348" s="19">
        <f t="shared" si="80"/>
        <v>500000</v>
      </c>
      <c r="G348" s="25">
        <v>1527717</v>
      </c>
      <c r="H348" s="22">
        <v>1524012</v>
      </c>
      <c r="I348" s="19">
        <f t="shared" si="81"/>
        <v>3705</v>
      </c>
      <c r="J348" s="19">
        <v>0</v>
      </c>
    </row>
    <row r="349" spans="1:10" x14ac:dyDescent="0.2">
      <c r="B349" s="12">
        <v>10050</v>
      </c>
      <c r="C349" t="s">
        <v>126</v>
      </c>
      <c r="E349" s="24">
        <v>1</v>
      </c>
      <c r="F349" s="19">
        <f t="shared" si="80"/>
        <v>0</v>
      </c>
      <c r="G349" s="25">
        <v>1</v>
      </c>
      <c r="H349" s="22">
        <v>0</v>
      </c>
      <c r="I349" s="19">
        <f t="shared" si="81"/>
        <v>1</v>
      </c>
      <c r="J349" s="19">
        <v>0</v>
      </c>
    </row>
    <row r="350" spans="1:10" x14ac:dyDescent="0.2">
      <c r="B350" s="12">
        <v>12296</v>
      </c>
      <c r="C350" s="29" t="s">
        <v>83</v>
      </c>
      <c r="E350" s="24">
        <f>752010+12000000</f>
        <v>12752010</v>
      </c>
      <c r="F350" s="19">
        <f t="shared" si="80"/>
        <v>0</v>
      </c>
      <c r="G350" s="25">
        <v>12752010</v>
      </c>
      <c r="H350" s="22">
        <v>11286656</v>
      </c>
      <c r="I350" s="19">
        <f t="shared" si="81"/>
        <v>600000</v>
      </c>
      <c r="J350" s="19">
        <v>865354</v>
      </c>
    </row>
    <row r="351" spans="1:10" x14ac:dyDescent="0.2">
      <c r="B351" s="12">
        <v>12363</v>
      </c>
      <c r="C351" s="29" t="s">
        <v>438</v>
      </c>
      <c r="E351" s="24">
        <v>387093</v>
      </c>
      <c r="F351" s="19">
        <f>G351-E351</f>
        <v>0</v>
      </c>
      <c r="G351" s="25">
        <v>387093</v>
      </c>
      <c r="H351" s="22">
        <v>367739</v>
      </c>
      <c r="I351" s="19">
        <f t="shared" si="81"/>
        <v>19354</v>
      </c>
      <c r="J351" s="19">
        <v>0</v>
      </c>
    </row>
    <row r="352" spans="1:10" x14ac:dyDescent="0.2">
      <c r="B352" s="12">
        <v>12412</v>
      </c>
      <c r="C352" t="s">
        <v>353</v>
      </c>
      <c r="E352" s="24">
        <v>400000</v>
      </c>
      <c r="F352" s="19">
        <f t="shared" si="80"/>
        <v>0</v>
      </c>
      <c r="G352" s="25">
        <v>400000</v>
      </c>
      <c r="H352" s="22">
        <v>380000</v>
      </c>
      <c r="I352" s="19">
        <f t="shared" si="81"/>
        <v>20000</v>
      </c>
      <c r="J352" s="19">
        <v>0</v>
      </c>
    </row>
    <row r="353" spans="2:10" x14ac:dyDescent="0.2">
      <c r="B353" s="12">
        <v>12413</v>
      </c>
      <c r="C353" t="s">
        <v>392</v>
      </c>
      <c r="E353" s="24">
        <v>71956</v>
      </c>
      <c r="F353" s="19">
        <f t="shared" si="80"/>
        <v>0</v>
      </c>
      <c r="G353" s="25">
        <v>71956</v>
      </c>
      <c r="H353" s="22">
        <v>68359</v>
      </c>
      <c r="I353" s="19">
        <f t="shared" si="81"/>
        <v>3597</v>
      </c>
      <c r="J353" s="19">
        <v>0</v>
      </c>
    </row>
    <row r="354" spans="2:10" x14ac:dyDescent="0.2">
      <c r="B354" s="12">
        <v>12435</v>
      </c>
      <c r="C354" t="s">
        <v>354</v>
      </c>
      <c r="E354" s="24">
        <v>162450</v>
      </c>
      <c r="F354" s="19">
        <f t="shared" si="80"/>
        <v>0</v>
      </c>
      <c r="G354" s="25">
        <v>162450</v>
      </c>
      <c r="H354" s="22">
        <v>153700</v>
      </c>
      <c r="I354" s="19">
        <f t="shared" si="81"/>
        <v>8750</v>
      </c>
      <c r="J354" s="19">
        <v>0</v>
      </c>
    </row>
    <row r="355" spans="2:10" x14ac:dyDescent="0.2">
      <c r="B355" s="12">
        <v>12437</v>
      </c>
      <c r="C355" t="s">
        <v>355</v>
      </c>
      <c r="E355" s="24">
        <f>25000+250000</f>
        <v>275000</v>
      </c>
      <c r="F355" s="19">
        <f t="shared" si="80"/>
        <v>0</v>
      </c>
      <c r="G355" s="25">
        <v>275000</v>
      </c>
      <c r="H355" s="22">
        <v>218620</v>
      </c>
      <c r="I355" s="19">
        <f t="shared" si="81"/>
        <v>56380</v>
      </c>
      <c r="J355" s="19">
        <v>0</v>
      </c>
    </row>
    <row r="356" spans="2:10" x14ac:dyDescent="0.2">
      <c r="B356" s="12">
        <v>12438</v>
      </c>
      <c r="C356" s="29" t="s">
        <v>439</v>
      </c>
      <c r="E356" s="24">
        <v>175000</v>
      </c>
      <c r="F356" s="19">
        <f>G356-E356</f>
        <v>0</v>
      </c>
      <c r="G356" s="25">
        <v>175000</v>
      </c>
      <c r="H356" s="22">
        <v>166250</v>
      </c>
      <c r="I356" s="19">
        <f t="shared" si="81"/>
        <v>8750</v>
      </c>
      <c r="J356" s="19">
        <v>0</v>
      </c>
    </row>
    <row r="357" spans="2:10" x14ac:dyDescent="0.2">
      <c r="B357" s="12">
        <v>12467</v>
      </c>
      <c r="C357" s="29" t="s">
        <v>440</v>
      </c>
      <c r="E357" s="24">
        <v>732256</v>
      </c>
      <c r="F357" s="19">
        <f>G357-E357</f>
        <v>0</v>
      </c>
      <c r="G357" s="25">
        <v>732256</v>
      </c>
      <c r="H357" s="22">
        <v>695644</v>
      </c>
      <c r="I357" s="19">
        <f t="shared" si="81"/>
        <v>36612</v>
      </c>
      <c r="J357" s="19">
        <v>0</v>
      </c>
    </row>
    <row r="358" spans="2:10" x14ac:dyDescent="0.2">
      <c r="B358" s="12">
        <v>12540</v>
      </c>
      <c r="C358" s="29" t="s">
        <v>407</v>
      </c>
      <c r="E358" s="24">
        <v>8464370</v>
      </c>
      <c r="F358" s="19">
        <f t="shared" si="80"/>
        <v>0</v>
      </c>
      <c r="G358" s="25">
        <v>8464370</v>
      </c>
      <c r="H358" s="22">
        <v>8364370</v>
      </c>
      <c r="I358" s="19">
        <f t="shared" si="81"/>
        <v>100000</v>
      </c>
      <c r="J358" s="19">
        <v>0</v>
      </c>
    </row>
    <row r="359" spans="2:10" x14ac:dyDescent="0.2">
      <c r="B359" s="12">
        <v>12562</v>
      </c>
      <c r="C359" s="29" t="s">
        <v>441</v>
      </c>
      <c r="E359" s="24">
        <v>150000</v>
      </c>
      <c r="F359" s="19">
        <f>G359-E359</f>
        <v>0</v>
      </c>
      <c r="G359" s="25">
        <v>150000</v>
      </c>
      <c r="H359" s="22">
        <v>142500</v>
      </c>
      <c r="I359" s="19">
        <f t="shared" si="81"/>
        <v>7500</v>
      </c>
      <c r="J359" s="19">
        <v>0</v>
      </c>
    </row>
    <row r="360" spans="2:10" x14ac:dyDescent="0.2">
      <c r="B360" s="12">
        <v>16115</v>
      </c>
      <c r="C360" s="29" t="s">
        <v>408</v>
      </c>
      <c r="E360" s="24">
        <v>74000</v>
      </c>
      <c r="F360" s="19">
        <f t="shared" si="80"/>
        <v>0</v>
      </c>
      <c r="G360" s="25">
        <v>74000</v>
      </c>
      <c r="H360" s="22">
        <v>70300</v>
      </c>
      <c r="I360" s="19">
        <f t="shared" si="81"/>
        <v>3700</v>
      </c>
      <c r="J360" s="19">
        <v>0</v>
      </c>
    </row>
    <row r="361" spans="2:10" x14ac:dyDescent="0.2">
      <c r="B361" s="12">
        <v>16175</v>
      </c>
      <c r="C361" t="s">
        <v>393</v>
      </c>
      <c r="E361" s="24">
        <v>359776</v>
      </c>
      <c r="F361" s="19">
        <f t="shared" si="80"/>
        <v>0</v>
      </c>
      <c r="G361" s="25">
        <v>359776</v>
      </c>
      <c r="H361" s="22">
        <v>341788</v>
      </c>
      <c r="I361" s="19">
        <f t="shared" si="81"/>
        <v>17988</v>
      </c>
      <c r="J361" s="19">
        <v>0</v>
      </c>
    </row>
    <row r="362" spans="2:10" x14ac:dyDescent="0.2">
      <c r="B362" s="12">
        <v>16188</v>
      </c>
      <c r="C362" t="s">
        <v>342</v>
      </c>
      <c r="E362" s="24">
        <v>143910</v>
      </c>
      <c r="F362" s="19">
        <f t="shared" si="80"/>
        <v>0</v>
      </c>
      <c r="G362" s="25">
        <v>143910</v>
      </c>
      <c r="H362" s="22">
        <v>136715</v>
      </c>
      <c r="I362" s="19">
        <f t="shared" si="81"/>
        <v>7195</v>
      </c>
      <c r="J362" s="19">
        <v>0</v>
      </c>
    </row>
    <row r="363" spans="2:10" x14ac:dyDescent="0.2">
      <c r="B363" s="12">
        <v>16189</v>
      </c>
      <c r="C363" s="29" t="s">
        <v>442</v>
      </c>
      <c r="E363" s="24">
        <v>588382</v>
      </c>
      <c r="F363" s="19">
        <f>G363-E363</f>
        <v>0</v>
      </c>
      <c r="G363" s="25">
        <v>588382</v>
      </c>
      <c r="H363" s="22">
        <v>558963</v>
      </c>
      <c r="I363" s="19">
        <f t="shared" si="81"/>
        <v>29419</v>
      </c>
      <c r="J363" s="19">
        <v>0</v>
      </c>
    </row>
    <row r="364" spans="2:10" x14ac:dyDescent="0.2">
      <c r="B364" s="12">
        <v>16191</v>
      </c>
      <c r="C364" s="29" t="s">
        <v>443</v>
      </c>
      <c r="E364" s="24">
        <v>137902</v>
      </c>
      <c r="F364" s="19">
        <f>G364-E364</f>
        <v>0</v>
      </c>
      <c r="G364" s="25">
        <v>137902</v>
      </c>
      <c r="H364" s="22">
        <v>0</v>
      </c>
      <c r="I364" s="19">
        <f t="shared" si="81"/>
        <v>137902</v>
      </c>
      <c r="J364" s="19">
        <v>0</v>
      </c>
    </row>
    <row r="365" spans="2:10" x14ac:dyDescent="0.2">
      <c r="B365" s="12">
        <v>16197</v>
      </c>
      <c r="C365" t="s">
        <v>394</v>
      </c>
      <c r="E365" s="24">
        <v>199876</v>
      </c>
      <c r="F365" s="19">
        <f t="shared" si="80"/>
        <v>0</v>
      </c>
      <c r="G365" s="25">
        <v>199876</v>
      </c>
      <c r="H365" s="22">
        <v>189883</v>
      </c>
      <c r="I365" s="19">
        <f t="shared" si="81"/>
        <v>9993</v>
      </c>
      <c r="J365" s="19">
        <v>0</v>
      </c>
    </row>
    <row r="366" spans="2:10" x14ac:dyDescent="0.2">
      <c r="B366" s="12">
        <v>16209</v>
      </c>
      <c r="C366" t="s">
        <v>395</v>
      </c>
      <c r="E366" s="24">
        <v>599073</v>
      </c>
      <c r="F366" s="19">
        <f t="shared" si="80"/>
        <v>0</v>
      </c>
      <c r="G366" s="25">
        <v>599073</v>
      </c>
      <c r="H366" s="22">
        <v>569120</v>
      </c>
      <c r="I366" s="19">
        <f t="shared" si="81"/>
        <v>29953</v>
      </c>
      <c r="J366" s="19">
        <v>0</v>
      </c>
    </row>
    <row r="367" spans="2:10" x14ac:dyDescent="0.2">
      <c r="B367" s="12">
        <v>16219</v>
      </c>
      <c r="C367" s="29" t="s">
        <v>469</v>
      </c>
      <c r="E367" s="24">
        <v>475000</v>
      </c>
      <c r="F367" s="19">
        <f t="shared" si="80"/>
        <v>0</v>
      </c>
      <c r="G367" s="25">
        <v>475000</v>
      </c>
      <c r="H367" s="22">
        <v>451248</v>
      </c>
      <c r="I367" s="19">
        <f t="shared" si="81"/>
        <v>23752</v>
      </c>
      <c r="J367" s="19">
        <v>0</v>
      </c>
    </row>
    <row r="368" spans="2:10" x14ac:dyDescent="0.2">
      <c r="B368" s="12">
        <v>16255</v>
      </c>
      <c r="C368" s="29" t="s">
        <v>444</v>
      </c>
      <c r="E368" s="24">
        <v>500000</v>
      </c>
      <c r="F368" s="19">
        <f>G368-E368</f>
        <v>0</v>
      </c>
      <c r="G368" s="25">
        <v>500000</v>
      </c>
      <c r="H368" s="22">
        <v>475000</v>
      </c>
      <c r="I368" s="19">
        <f t="shared" si="81"/>
        <v>25000</v>
      </c>
      <c r="J368" s="19">
        <v>0</v>
      </c>
    </row>
    <row r="369" spans="2:10" x14ac:dyDescent="0.2">
      <c r="B369" s="12">
        <v>16256</v>
      </c>
      <c r="C369" s="29" t="s">
        <v>445</v>
      </c>
      <c r="E369" s="24">
        <v>1439104</v>
      </c>
      <c r="F369" s="19">
        <f>G369-E369</f>
        <v>0</v>
      </c>
      <c r="G369" s="25">
        <v>1439104</v>
      </c>
      <c r="H369" s="22">
        <v>1367148</v>
      </c>
      <c r="I369" s="19">
        <f t="shared" si="81"/>
        <v>71956</v>
      </c>
      <c r="J369" s="19">
        <v>0</v>
      </c>
    </row>
    <row r="370" spans="2:10" x14ac:dyDescent="0.2">
      <c r="B370" s="12">
        <v>16257</v>
      </c>
      <c r="C370" s="29" t="s">
        <v>446</v>
      </c>
      <c r="E370" s="24">
        <v>532857</v>
      </c>
      <c r="F370" s="19">
        <f>G370-E370</f>
        <v>0</v>
      </c>
      <c r="G370" s="25">
        <v>532857</v>
      </c>
      <c r="H370" s="22">
        <v>506215</v>
      </c>
      <c r="I370" s="19">
        <f t="shared" si="81"/>
        <v>26642</v>
      </c>
      <c r="J370" s="19">
        <v>0</v>
      </c>
    </row>
    <row r="371" spans="2:10" x14ac:dyDescent="0.2">
      <c r="B371" s="12">
        <v>16258</v>
      </c>
      <c r="C371" s="29" t="s">
        <v>447</v>
      </c>
      <c r="E371" s="24">
        <v>1797830</v>
      </c>
      <c r="F371" s="19">
        <f>G371-E371</f>
        <v>0</v>
      </c>
      <c r="G371" s="25">
        <v>1797830</v>
      </c>
      <c r="H371" s="22">
        <v>1675741</v>
      </c>
      <c r="I371" s="19">
        <f t="shared" si="81"/>
        <v>122089</v>
      </c>
      <c r="J371" s="19">
        <v>0</v>
      </c>
    </row>
    <row r="372" spans="2:10" x14ac:dyDescent="0.2">
      <c r="B372" s="12">
        <v>16262</v>
      </c>
      <c r="C372" t="s">
        <v>502</v>
      </c>
      <c r="E372" s="24">
        <v>525000</v>
      </c>
      <c r="F372" s="19">
        <f t="shared" si="80"/>
        <v>0</v>
      </c>
      <c r="G372" s="25">
        <v>525000</v>
      </c>
      <c r="H372" s="22">
        <v>498750</v>
      </c>
      <c r="I372" s="19">
        <f t="shared" si="81"/>
        <v>26250</v>
      </c>
      <c r="J372" s="19">
        <v>0</v>
      </c>
    </row>
    <row r="373" spans="2:10" x14ac:dyDescent="0.2">
      <c r="B373" s="12">
        <v>16263</v>
      </c>
      <c r="C373" t="s">
        <v>503</v>
      </c>
      <c r="E373" s="24">
        <v>25000</v>
      </c>
      <c r="F373" s="19">
        <f t="shared" si="80"/>
        <v>0</v>
      </c>
      <c r="G373" s="25">
        <v>25000</v>
      </c>
      <c r="H373" s="22">
        <v>23750</v>
      </c>
      <c r="I373" s="19">
        <f t="shared" si="81"/>
        <v>1250</v>
      </c>
      <c r="J373" s="19">
        <v>0</v>
      </c>
    </row>
    <row r="374" spans="2:10" x14ac:dyDescent="0.2">
      <c r="B374" s="12">
        <v>16264</v>
      </c>
      <c r="C374" t="s">
        <v>504</v>
      </c>
      <c r="E374" s="24">
        <v>50000</v>
      </c>
      <c r="F374" s="19">
        <f t="shared" ref="F374" si="82">G374-E374</f>
        <v>0</v>
      </c>
      <c r="G374" s="25">
        <v>50000</v>
      </c>
      <c r="H374" s="22">
        <v>47500</v>
      </c>
      <c r="I374" s="19">
        <f t="shared" si="81"/>
        <v>2500</v>
      </c>
      <c r="J374" s="19">
        <v>0</v>
      </c>
    </row>
    <row r="375" spans="2:10" x14ac:dyDescent="0.2">
      <c r="B375" s="12">
        <v>17063</v>
      </c>
      <c r="C375" t="s">
        <v>73</v>
      </c>
      <c r="E375" s="24">
        <v>89943</v>
      </c>
      <c r="F375" s="19">
        <f t="shared" si="80"/>
        <v>0</v>
      </c>
      <c r="G375" s="25">
        <v>89943</v>
      </c>
      <c r="H375" s="22">
        <v>85446</v>
      </c>
      <c r="I375" s="19">
        <f t="shared" si="81"/>
        <v>4497</v>
      </c>
      <c r="J375" s="19">
        <v>0</v>
      </c>
    </row>
    <row r="376" spans="2:10" x14ac:dyDescent="0.2">
      <c r="B376" s="12">
        <v>17065</v>
      </c>
      <c r="C376" t="s">
        <v>396</v>
      </c>
      <c r="E376" s="24">
        <v>42079</v>
      </c>
      <c r="F376" s="19">
        <f t="shared" si="80"/>
        <v>0</v>
      </c>
      <c r="G376" s="25">
        <v>42079</v>
      </c>
      <c r="H376" s="22">
        <v>39976</v>
      </c>
      <c r="I376" s="19">
        <f t="shared" si="81"/>
        <v>2103</v>
      </c>
      <c r="J376" s="19">
        <v>0</v>
      </c>
    </row>
    <row r="377" spans="2:10" x14ac:dyDescent="0.2">
      <c r="B377" s="12">
        <v>17066</v>
      </c>
      <c r="C377" t="s">
        <v>74</v>
      </c>
      <c r="E377" s="24">
        <v>554949</v>
      </c>
      <c r="F377" s="19">
        <f t="shared" si="80"/>
        <v>0</v>
      </c>
      <c r="G377" s="25">
        <v>554949</v>
      </c>
      <c r="H377" s="22">
        <v>527202</v>
      </c>
      <c r="I377" s="19">
        <f t="shared" si="81"/>
        <v>27747</v>
      </c>
      <c r="J377" s="19">
        <v>0</v>
      </c>
    </row>
    <row r="378" spans="2:10" x14ac:dyDescent="0.2">
      <c r="B378" s="12">
        <v>17068</v>
      </c>
      <c r="C378" t="s">
        <v>72</v>
      </c>
      <c r="E378" s="24">
        <v>1435772</v>
      </c>
      <c r="F378" s="19">
        <f t="shared" si="80"/>
        <v>0</v>
      </c>
      <c r="G378" s="25">
        <v>1435772</v>
      </c>
      <c r="H378" s="22">
        <v>1363984</v>
      </c>
      <c r="I378" s="19">
        <f t="shared" si="81"/>
        <v>71788</v>
      </c>
      <c r="J378" s="19">
        <v>0</v>
      </c>
    </row>
    <row r="379" spans="2:10" x14ac:dyDescent="0.2">
      <c r="B379" s="12">
        <v>17070</v>
      </c>
      <c r="C379" t="s">
        <v>75</v>
      </c>
      <c r="E379" s="24">
        <v>45000</v>
      </c>
      <c r="F379" s="19">
        <f t="shared" si="80"/>
        <v>0</v>
      </c>
      <c r="G379" s="25">
        <v>45000</v>
      </c>
      <c r="H379" s="22">
        <v>42750</v>
      </c>
      <c r="I379" s="19">
        <f t="shared" si="81"/>
        <v>2250</v>
      </c>
      <c r="J379" s="19">
        <v>0</v>
      </c>
    </row>
    <row r="380" spans="2:10" x14ac:dyDescent="0.2">
      <c r="B380" s="12">
        <v>17071</v>
      </c>
      <c r="C380" t="s">
        <v>69</v>
      </c>
      <c r="E380" s="24">
        <v>359776</v>
      </c>
      <c r="F380" s="19">
        <f t="shared" si="80"/>
        <v>0</v>
      </c>
      <c r="G380" s="25">
        <v>359776</v>
      </c>
      <c r="H380" s="22">
        <v>326788</v>
      </c>
      <c r="I380" s="19">
        <f t="shared" si="81"/>
        <v>32988</v>
      </c>
      <c r="J380" s="19">
        <v>0</v>
      </c>
    </row>
    <row r="381" spans="2:10" x14ac:dyDescent="0.2">
      <c r="B381" s="12">
        <v>17072</v>
      </c>
      <c r="C381" t="s">
        <v>97</v>
      </c>
      <c r="E381" s="24">
        <v>757423</v>
      </c>
      <c r="F381" s="19">
        <f t="shared" si="80"/>
        <v>0</v>
      </c>
      <c r="G381" s="25">
        <v>757423</v>
      </c>
      <c r="H381" s="22">
        <v>719552</v>
      </c>
      <c r="I381" s="19">
        <f t="shared" si="81"/>
        <v>37871</v>
      </c>
      <c r="J381" s="19">
        <v>0</v>
      </c>
    </row>
    <row r="382" spans="2:10" x14ac:dyDescent="0.2">
      <c r="B382" s="12">
        <v>17073</v>
      </c>
      <c r="C382" t="s">
        <v>70</v>
      </c>
      <c r="E382" s="24">
        <v>89943</v>
      </c>
      <c r="F382" s="19">
        <f t="shared" si="80"/>
        <v>0</v>
      </c>
      <c r="G382" s="25">
        <v>89943</v>
      </c>
      <c r="H382" s="22">
        <v>85446</v>
      </c>
      <c r="I382" s="19">
        <f t="shared" si="81"/>
        <v>4497</v>
      </c>
      <c r="J382" s="19">
        <v>0</v>
      </c>
    </row>
    <row r="383" spans="2:10" x14ac:dyDescent="0.2">
      <c r="B383" s="12">
        <v>17075</v>
      </c>
      <c r="C383" t="s">
        <v>71</v>
      </c>
      <c r="E383" s="24">
        <v>372539</v>
      </c>
      <c r="F383" s="19">
        <f t="shared" si="80"/>
        <v>0</v>
      </c>
      <c r="G383" s="25">
        <v>372539</v>
      </c>
      <c r="H383" s="22">
        <v>353913</v>
      </c>
      <c r="I383" s="19">
        <f t="shared" si="81"/>
        <v>18626</v>
      </c>
      <c r="J383" s="19">
        <v>0</v>
      </c>
    </row>
    <row r="384" spans="2:10" x14ac:dyDescent="0.2">
      <c r="B384" s="12">
        <v>17076</v>
      </c>
      <c r="C384" t="s">
        <v>86</v>
      </c>
      <c r="E384" s="24">
        <v>589106</v>
      </c>
      <c r="F384" s="19">
        <f t="shared" si="80"/>
        <v>0</v>
      </c>
      <c r="G384" s="25">
        <v>589106</v>
      </c>
      <c r="H384" s="22">
        <v>559651</v>
      </c>
      <c r="I384" s="19">
        <f t="shared" si="81"/>
        <v>29455</v>
      </c>
      <c r="J384" s="19">
        <v>0</v>
      </c>
    </row>
    <row r="385" spans="1:10" x14ac:dyDescent="0.2">
      <c r="B385" s="12">
        <v>17077</v>
      </c>
      <c r="C385" t="s">
        <v>84</v>
      </c>
      <c r="E385" s="24">
        <v>39457</v>
      </c>
      <c r="F385" s="19">
        <f t="shared" si="80"/>
        <v>0</v>
      </c>
      <c r="G385" s="25">
        <v>39457</v>
      </c>
      <c r="H385" s="22">
        <v>37485</v>
      </c>
      <c r="I385" s="19">
        <f t="shared" si="81"/>
        <v>1972</v>
      </c>
      <c r="J385" s="19">
        <v>0</v>
      </c>
    </row>
    <row r="386" spans="1:10" x14ac:dyDescent="0.2">
      <c r="B386" s="12">
        <v>17078</v>
      </c>
      <c r="C386" t="s">
        <v>397</v>
      </c>
      <c r="E386" s="24">
        <v>39457</v>
      </c>
      <c r="F386" s="19">
        <f t="shared" si="80"/>
        <v>0</v>
      </c>
      <c r="G386" s="25">
        <v>39457</v>
      </c>
      <c r="H386" s="22">
        <v>37485</v>
      </c>
      <c r="I386" s="19">
        <f t="shared" si="81"/>
        <v>1972</v>
      </c>
      <c r="J386" s="19">
        <v>0</v>
      </c>
    </row>
    <row r="387" spans="1:10" x14ac:dyDescent="0.2">
      <c r="B387" s="12">
        <v>17079</v>
      </c>
      <c r="C387" t="s">
        <v>85</v>
      </c>
      <c r="E387" s="24">
        <v>39457</v>
      </c>
      <c r="F387" s="19">
        <f t="shared" si="80"/>
        <v>0</v>
      </c>
      <c r="G387" s="25">
        <v>39457</v>
      </c>
      <c r="H387" s="22">
        <v>37485</v>
      </c>
      <c r="I387" s="19">
        <f t="shared" si="81"/>
        <v>1972</v>
      </c>
      <c r="J387" s="19">
        <v>0</v>
      </c>
    </row>
    <row r="388" spans="1:10" x14ac:dyDescent="0.2">
      <c r="B388" s="12">
        <v>17080</v>
      </c>
      <c r="C388" t="s">
        <v>87</v>
      </c>
      <c r="E388" s="24">
        <v>39457</v>
      </c>
      <c r="F388" s="19">
        <f t="shared" si="80"/>
        <v>0</v>
      </c>
      <c r="G388" s="25">
        <v>39457</v>
      </c>
      <c r="H388" s="22">
        <v>37485</v>
      </c>
      <c r="I388" s="19">
        <f t="shared" si="81"/>
        <v>1972</v>
      </c>
      <c r="J388" s="19">
        <v>0</v>
      </c>
    </row>
    <row r="389" spans="1:10" x14ac:dyDescent="0.2">
      <c r="B389" s="12">
        <v>17082</v>
      </c>
      <c r="C389" t="s">
        <v>398</v>
      </c>
      <c r="E389" s="24">
        <v>90890</v>
      </c>
      <c r="F389" s="19">
        <f t="shared" si="80"/>
        <v>0</v>
      </c>
      <c r="G389" s="25">
        <v>90890</v>
      </c>
      <c r="H389" s="22">
        <v>86346</v>
      </c>
      <c r="I389" s="19">
        <f t="shared" si="81"/>
        <v>4544</v>
      </c>
      <c r="J389" s="19">
        <v>0</v>
      </c>
    </row>
    <row r="390" spans="1:10" x14ac:dyDescent="0.2">
      <c r="B390" s="12">
        <v>17100</v>
      </c>
      <c r="C390" s="29" t="s">
        <v>511</v>
      </c>
      <c r="E390" s="24">
        <v>89943</v>
      </c>
      <c r="F390" s="19">
        <f>G390-E390</f>
        <v>0</v>
      </c>
      <c r="G390" s="25">
        <v>89943</v>
      </c>
      <c r="H390" s="22">
        <v>85446</v>
      </c>
      <c r="I390" s="19">
        <f t="shared" si="81"/>
        <v>4497</v>
      </c>
      <c r="J390" s="19">
        <v>0</v>
      </c>
    </row>
    <row r="391" spans="1:10" x14ac:dyDescent="0.2">
      <c r="B391" s="12">
        <v>19001</v>
      </c>
      <c r="C391" s="29" t="s">
        <v>423</v>
      </c>
      <c r="E391" s="24">
        <v>41387</v>
      </c>
      <c r="F391" s="19">
        <f>G391-E391</f>
        <v>0</v>
      </c>
      <c r="G391" s="19">
        <v>41387</v>
      </c>
      <c r="H391" s="19">
        <v>3528</v>
      </c>
      <c r="I391" s="19">
        <f t="shared" si="81"/>
        <v>37859</v>
      </c>
      <c r="J391" s="19">
        <v>0</v>
      </c>
    </row>
    <row r="392" spans="1:10" x14ac:dyDescent="0.2">
      <c r="A392" s="37" t="s">
        <v>494</v>
      </c>
      <c r="C392" s="5" t="s">
        <v>101</v>
      </c>
      <c r="E392" s="23">
        <f>SUM(E347:E391)</f>
        <v>44934651</v>
      </c>
      <c r="F392" s="23">
        <f t="shared" ref="F392:J392" si="83">SUM(F347:F391)</f>
        <v>702308</v>
      </c>
      <c r="G392" s="23">
        <f t="shared" si="83"/>
        <v>45636959</v>
      </c>
      <c r="H392" s="23">
        <f t="shared" si="83"/>
        <v>42491501</v>
      </c>
      <c r="I392" s="23">
        <f t="shared" si="83"/>
        <v>2280104</v>
      </c>
      <c r="J392" s="23">
        <f t="shared" si="83"/>
        <v>865354</v>
      </c>
    </row>
    <row r="393" spans="1:10" ht="15" x14ac:dyDescent="0.35">
      <c r="C393" s="5"/>
      <c r="E393" s="26"/>
      <c r="F393" s="26"/>
      <c r="G393" s="26"/>
      <c r="H393" s="26"/>
      <c r="I393" s="26"/>
      <c r="J393" s="26"/>
    </row>
    <row r="394" spans="1:10" ht="15.75" x14ac:dyDescent="0.25">
      <c r="B394" s="6" t="s">
        <v>409</v>
      </c>
      <c r="D394" s="6"/>
      <c r="G394" s="1"/>
      <c r="H394" s="1"/>
    </row>
    <row r="395" spans="1:10" x14ac:dyDescent="0.2">
      <c r="B395" s="12">
        <v>10010</v>
      </c>
      <c r="C395" t="s">
        <v>124</v>
      </c>
      <c r="E395" s="24">
        <v>2035008</v>
      </c>
      <c r="F395" s="19">
        <f>G395-E395</f>
        <v>0</v>
      </c>
      <c r="G395" s="25">
        <v>2035008</v>
      </c>
      <c r="H395" s="22">
        <v>1870549</v>
      </c>
      <c r="I395" s="19">
        <f t="shared" ref="I395:I407" si="84">G395-H395-J395</f>
        <v>164459</v>
      </c>
      <c r="J395" s="19">
        <v>0</v>
      </c>
    </row>
    <row r="396" spans="1:10" x14ac:dyDescent="0.2">
      <c r="B396" s="12">
        <v>10020</v>
      </c>
      <c r="C396" s="29" t="s">
        <v>125</v>
      </c>
      <c r="E396" s="24">
        <v>173266</v>
      </c>
      <c r="F396" s="19">
        <f t="shared" ref="F396:F406" si="85">G396-E396</f>
        <v>0</v>
      </c>
      <c r="G396" s="25">
        <v>173266</v>
      </c>
      <c r="H396" s="22">
        <v>173266</v>
      </c>
      <c r="I396" s="19">
        <f t="shared" si="84"/>
        <v>0</v>
      </c>
      <c r="J396" s="19">
        <v>0</v>
      </c>
    </row>
    <row r="397" spans="1:10" x14ac:dyDescent="0.2">
      <c r="B397" s="12">
        <v>12032</v>
      </c>
      <c r="C397" s="29" t="s">
        <v>200</v>
      </c>
      <c r="E397" s="24">
        <v>1196144</v>
      </c>
      <c r="F397" s="19">
        <f t="shared" si="85"/>
        <v>0</v>
      </c>
      <c r="G397" s="25">
        <v>1196144</v>
      </c>
      <c r="H397" s="22">
        <v>1188638</v>
      </c>
      <c r="I397" s="19">
        <f t="shared" si="84"/>
        <v>7506</v>
      </c>
      <c r="J397" s="19">
        <v>0</v>
      </c>
    </row>
    <row r="398" spans="1:10" x14ac:dyDescent="0.2">
      <c r="B398" s="12">
        <v>16017</v>
      </c>
      <c r="C398" s="29" t="s">
        <v>150</v>
      </c>
      <c r="E398" s="24">
        <f>600000+275000</f>
        <v>875000</v>
      </c>
      <c r="F398" s="19">
        <f t="shared" si="85"/>
        <v>-875000</v>
      </c>
      <c r="G398" s="25">
        <v>0</v>
      </c>
      <c r="H398" s="22">
        <v>0</v>
      </c>
      <c r="I398" s="19">
        <f t="shared" si="84"/>
        <v>0</v>
      </c>
      <c r="J398" s="19">
        <v>0</v>
      </c>
    </row>
    <row r="399" spans="1:10" x14ac:dyDescent="0.2">
      <c r="B399" s="12">
        <v>16029</v>
      </c>
      <c r="C399" s="29" t="s">
        <v>76</v>
      </c>
      <c r="E399" s="24">
        <v>2345000</v>
      </c>
      <c r="F399" s="19">
        <f t="shared" si="85"/>
        <v>0</v>
      </c>
      <c r="G399" s="25">
        <v>2345000</v>
      </c>
      <c r="H399" s="22">
        <v>2345000</v>
      </c>
      <c r="I399" s="19">
        <f t="shared" si="84"/>
        <v>0</v>
      </c>
      <c r="J399" s="19">
        <v>0</v>
      </c>
    </row>
    <row r="400" spans="1:10" x14ac:dyDescent="0.2">
      <c r="B400" s="12">
        <v>16068</v>
      </c>
      <c r="C400" s="29" t="s">
        <v>201</v>
      </c>
      <c r="E400" s="24">
        <v>7784420</v>
      </c>
      <c r="F400" s="19">
        <f t="shared" si="85"/>
        <v>0</v>
      </c>
      <c r="G400" s="25">
        <v>7784420</v>
      </c>
      <c r="H400" s="22">
        <v>7517398</v>
      </c>
      <c r="I400" s="19">
        <f t="shared" si="84"/>
        <v>267022</v>
      </c>
      <c r="J400" s="19">
        <v>0</v>
      </c>
    </row>
    <row r="401" spans="1:10" x14ac:dyDescent="0.2">
      <c r="B401" s="12">
        <v>16076</v>
      </c>
      <c r="C401" s="29" t="s">
        <v>202</v>
      </c>
      <c r="E401" s="24">
        <v>438500</v>
      </c>
      <c r="F401" s="19">
        <f t="shared" si="85"/>
        <v>0</v>
      </c>
      <c r="G401" s="25">
        <v>438500</v>
      </c>
      <c r="H401" s="22">
        <v>304560</v>
      </c>
      <c r="I401" s="19">
        <f t="shared" si="84"/>
        <v>133940</v>
      </c>
      <c r="J401" s="19">
        <v>0</v>
      </c>
    </row>
    <row r="402" spans="1:10" x14ac:dyDescent="0.2">
      <c r="B402" s="12">
        <v>16084</v>
      </c>
      <c r="C402" s="29" t="s">
        <v>203</v>
      </c>
      <c r="E402" s="24">
        <v>2162504</v>
      </c>
      <c r="F402" s="19">
        <f t="shared" si="85"/>
        <v>0</v>
      </c>
      <c r="G402" s="25">
        <v>2162504</v>
      </c>
      <c r="H402" s="22">
        <v>1732854</v>
      </c>
      <c r="I402" s="19">
        <f t="shared" si="84"/>
        <v>429650</v>
      </c>
      <c r="J402" s="19">
        <v>0</v>
      </c>
    </row>
    <row r="403" spans="1:10" x14ac:dyDescent="0.2">
      <c r="B403" s="12">
        <v>16149</v>
      </c>
      <c r="C403" s="29" t="s">
        <v>261</v>
      </c>
      <c r="E403" s="24">
        <f>1650000+63740480</f>
        <v>65390480</v>
      </c>
      <c r="F403" s="19">
        <f t="shared" si="85"/>
        <v>0</v>
      </c>
      <c r="G403" s="25">
        <v>65390480</v>
      </c>
      <c r="H403" s="22">
        <v>60636303</v>
      </c>
      <c r="I403" s="19">
        <f t="shared" si="84"/>
        <v>4754177</v>
      </c>
      <c r="J403" s="19">
        <v>0</v>
      </c>
    </row>
    <row r="404" spans="1:10" x14ac:dyDescent="0.2">
      <c r="B404" s="12">
        <v>17008</v>
      </c>
      <c r="C404" s="29" t="s">
        <v>204</v>
      </c>
      <c r="E404" s="24">
        <v>1444646</v>
      </c>
      <c r="F404" s="19">
        <f t="shared" si="85"/>
        <v>0</v>
      </c>
      <c r="G404" s="25">
        <v>1444646</v>
      </c>
      <c r="H404" s="22">
        <v>1372414</v>
      </c>
      <c r="I404" s="19">
        <f t="shared" si="84"/>
        <v>72232</v>
      </c>
      <c r="J404" s="19">
        <v>0</v>
      </c>
    </row>
    <row r="405" spans="1:10" x14ac:dyDescent="0.2">
      <c r="B405" s="12">
        <v>17012</v>
      </c>
      <c r="C405" s="29" t="s">
        <v>205</v>
      </c>
      <c r="E405" s="24">
        <v>1873400</v>
      </c>
      <c r="F405" s="19">
        <f t="shared" si="85"/>
        <v>0</v>
      </c>
      <c r="G405" s="25">
        <v>1873400</v>
      </c>
      <c r="H405" s="22">
        <v>1779730</v>
      </c>
      <c r="I405" s="19">
        <f t="shared" si="84"/>
        <v>93670</v>
      </c>
      <c r="J405" s="19">
        <v>0</v>
      </c>
    </row>
    <row r="406" spans="1:10" x14ac:dyDescent="0.2">
      <c r="B406" s="12">
        <v>17038</v>
      </c>
      <c r="C406" s="29" t="s">
        <v>448</v>
      </c>
      <c r="E406" s="24">
        <v>640398</v>
      </c>
      <c r="F406" s="19">
        <f t="shared" si="85"/>
        <v>0</v>
      </c>
      <c r="G406" s="25">
        <v>640398</v>
      </c>
      <c r="H406" s="22">
        <v>640398</v>
      </c>
      <c r="I406" s="19">
        <f t="shared" si="84"/>
        <v>0</v>
      </c>
      <c r="J406" s="19">
        <v>0</v>
      </c>
    </row>
    <row r="407" spans="1:10" x14ac:dyDescent="0.2">
      <c r="B407" s="12">
        <v>19001</v>
      </c>
      <c r="C407" s="29" t="s">
        <v>423</v>
      </c>
      <c r="E407" s="19">
        <v>511608</v>
      </c>
      <c r="F407" s="19">
        <f>G407-E407</f>
        <v>0</v>
      </c>
      <c r="G407" s="19">
        <v>511608</v>
      </c>
      <c r="H407" s="19">
        <v>16986</v>
      </c>
      <c r="I407" s="19">
        <f t="shared" si="84"/>
        <v>494622</v>
      </c>
      <c r="J407" s="19">
        <v>0</v>
      </c>
    </row>
    <row r="408" spans="1:10" x14ac:dyDescent="0.2">
      <c r="A408" s="37" t="s">
        <v>494</v>
      </c>
      <c r="C408" s="5" t="s">
        <v>101</v>
      </c>
      <c r="E408" s="23">
        <f>SUM(E395:E407)</f>
        <v>86870374</v>
      </c>
      <c r="F408" s="23">
        <f t="shared" ref="F408:J408" si="86">SUM(F395:F407)</f>
        <v>-875000</v>
      </c>
      <c r="G408" s="23">
        <f t="shared" si="86"/>
        <v>85995374</v>
      </c>
      <c r="H408" s="23">
        <f t="shared" si="86"/>
        <v>79578096</v>
      </c>
      <c r="I408" s="23">
        <f t="shared" si="86"/>
        <v>6417278</v>
      </c>
      <c r="J408" s="23">
        <f t="shared" si="86"/>
        <v>0</v>
      </c>
    </row>
    <row r="409" spans="1:10" ht="15" x14ac:dyDescent="0.35">
      <c r="C409" s="5"/>
      <c r="E409" s="26"/>
      <c r="F409" s="26"/>
      <c r="G409" s="26"/>
      <c r="H409" s="26"/>
      <c r="I409" s="26"/>
      <c r="J409" s="26"/>
    </row>
    <row r="410" spans="1:10" ht="15.75" x14ac:dyDescent="0.25">
      <c r="B410" s="6" t="s">
        <v>428</v>
      </c>
      <c r="D410" s="6"/>
      <c r="G410" s="1"/>
      <c r="H410" s="1"/>
    </row>
    <row r="411" spans="1:10" x14ac:dyDescent="0.2">
      <c r="B411" s="12">
        <v>10010</v>
      </c>
      <c r="C411" t="s">
        <v>124</v>
      </c>
      <c r="E411" s="24">
        <v>6267427</v>
      </c>
      <c r="F411" s="19">
        <f t="shared" ref="F411:F416" si="87">G411-E411</f>
        <v>102872</v>
      </c>
      <c r="G411" s="25">
        <v>6370299</v>
      </c>
      <c r="H411" s="22">
        <v>5995609</v>
      </c>
      <c r="I411" s="19">
        <f t="shared" ref="I411:I416" si="88">G411-H411-J411</f>
        <v>374690</v>
      </c>
      <c r="J411" s="19">
        <v>0</v>
      </c>
    </row>
    <row r="412" spans="1:10" x14ac:dyDescent="0.2">
      <c r="B412" s="12">
        <v>10020</v>
      </c>
      <c r="C412" t="s">
        <v>125</v>
      </c>
      <c r="E412" s="24">
        <v>1000197</v>
      </c>
      <c r="F412" s="19">
        <f t="shared" si="87"/>
        <v>0</v>
      </c>
      <c r="G412" s="25">
        <v>1000197</v>
      </c>
      <c r="H412" s="22">
        <v>996484</v>
      </c>
      <c r="I412" s="19">
        <f t="shared" si="88"/>
        <v>3713</v>
      </c>
      <c r="J412" s="19">
        <v>0</v>
      </c>
    </row>
    <row r="413" spans="1:10" x14ac:dyDescent="0.2">
      <c r="B413" s="12">
        <v>10050</v>
      </c>
      <c r="C413" t="s">
        <v>126</v>
      </c>
      <c r="E413" s="24">
        <v>1</v>
      </c>
      <c r="F413" s="19">
        <f t="shared" si="87"/>
        <v>0</v>
      </c>
      <c r="G413" s="25">
        <v>1</v>
      </c>
      <c r="H413" s="22">
        <v>0</v>
      </c>
      <c r="I413" s="19">
        <f t="shared" si="88"/>
        <v>1</v>
      </c>
      <c r="J413" s="19">
        <v>0</v>
      </c>
    </row>
    <row r="414" spans="1:10" x14ac:dyDescent="0.2">
      <c r="B414" s="12">
        <v>12056</v>
      </c>
      <c r="C414" t="s">
        <v>192</v>
      </c>
      <c r="E414" s="24">
        <v>488200</v>
      </c>
      <c r="F414" s="19">
        <f t="shared" si="87"/>
        <v>0</v>
      </c>
      <c r="G414" s="25">
        <v>488200</v>
      </c>
      <c r="H414" s="22">
        <v>462030</v>
      </c>
      <c r="I414" s="19">
        <f t="shared" si="88"/>
        <v>26170</v>
      </c>
      <c r="J414" s="19">
        <v>0</v>
      </c>
    </row>
    <row r="415" spans="1:10" x14ac:dyDescent="0.2">
      <c r="B415" s="12">
        <v>12288</v>
      </c>
      <c r="C415" t="s">
        <v>96</v>
      </c>
      <c r="E415" s="24">
        <v>93062</v>
      </c>
      <c r="F415" s="19">
        <f t="shared" si="87"/>
        <v>0</v>
      </c>
      <c r="G415" s="25">
        <v>93062</v>
      </c>
      <c r="H415" s="22">
        <v>92965</v>
      </c>
      <c r="I415" s="19">
        <f t="shared" si="88"/>
        <v>97</v>
      </c>
      <c r="J415" s="19">
        <v>0</v>
      </c>
    </row>
    <row r="416" spans="1:10" x14ac:dyDescent="0.2">
      <c r="B416" s="12">
        <v>19001</v>
      </c>
      <c r="C416" s="29" t="s">
        <v>423</v>
      </c>
      <c r="E416" s="19">
        <v>44302</v>
      </c>
      <c r="F416" s="19">
        <f t="shared" si="87"/>
        <v>0</v>
      </c>
      <c r="G416" s="19">
        <v>44302</v>
      </c>
      <c r="H416" s="19">
        <v>25337</v>
      </c>
      <c r="I416" s="19">
        <f t="shared" si="88"/>
        <v>18965</v>
      </c>
      <c r="J416" s="19">
        <v>0</v>
      </c>
    </row>
    <row r="417" spans="1:10" ht="15" x14ac:dyDescent="0.35">
      <c r="A417" s="37" t="s">
        <v>494</v>
      </c>
      <c r="C417" s="5" t="s">
        <v>101</v>
      </c>
      <c r="E417" s="26">
        <f>SUM(E411:E416)</f>
        <v>7893189</v>
      </c>
      <c r="F417" s="26">
        <f t="shared" ref="F417:J417" si="89">SUM(F411:F416)</f>
        <v>102872</v>
      </c>
      <c r="G417" s="26">
        <f t="shared" si="89"/>
        <v>7996061</v>
      </c>
      <c r="H417" s="26">
        <f t="shared" si="89"/>
        <v>7572425</v>
      </c>
      <c r="I417" s="26">
        <f t="shared" si="89"/>
        <v>423636</v>
      </c>
      <c r="J417" s="26">
        <f t="shared" si="89"/>
        <v>0</v>
      </c>
    </row>
    <row r="418" spans="1:10" ht="15" x14ac:dyDescent="0.35">
      <c r="A418" s="37" t="s">
        <v>495</v>
      </c>
      <c r="C418" s="5" t="s">
        <v>107</v>
      </c>
      <c r="E418" s="26">
        <f t="shared" ref="E418:J418" si="90">SUMIF($A302:$A417,"B3",E302:E417)</f>
        <v>220319107</v>
      </c>
      <c r="F418" s="26">
        <f t="shared" si="90"/>
        <v>870797</v>
      </c>
      <c r="G418" s="26">
        <f t="shared" si="90"/>
        <v>221189904</v>
      </c>
      <c r="H418" s="26">
        <f t="shared" si="90"/>
        <v>205810763</v>
      </c>
      <c r="I418" s="26">
        <f t="shared" si="90"/>
        <v>12931787</v>
      </c>
      <c r="J418" s="26">
        <f t="shared" si="90"/>
        <v>2447354</v>
      </c>
    </row>
    <row r="419" spans="1:10" x14ac:dyDescent="0.2">
      <c r="G419" s="1"/>
      <c r="H419" s="1"/>
    </row>
    <row r="420" spans="1:10" ht="18.75" x14ac:dyDescent="0.3">
      <c r="B420" s="3" t="s">
        <v>206</v>
      </c>
      <c r="G420" s="1"/>
      <c r="H420" s="1"/>
    </row>
    <row r="421" spans="1:10" ht="15.75" x14ac:dyDescent="0.25">
      <c r="B421" s="6" t="s">
        <v>207</v>
      </c>
      <c r="D421" s="6"/>
      <c r="G421" s="1"/>
      <c r="H421" s="1"/>
    </row>
    <row r="422" spans="1:10" x14ac:dyDescent="0.2">
      <c r="B422" s="12">
        <v>10010</v>
      </c>
      <c r="C422" t="s">
        <v>124</v>
      </c>
      <c r="E422" s="24">
        <v>34391334</v>
      </c>
      <c r="F422" s="19">
        <f t="shared" ref="F422:F439" si="91">G422-E422</f>
        <v>381185</v>
      </c>
      <c r="G422" s="25">
        <v>34772519</v>
      </c>
      <c r="H422" s="22">
        <v>33342266</v>
      </c>
      <c r="I422" s="19">
        <f t="shared" ref="I422:I440" si="92">G422-H422-J422</f>
        <v>1430253</v>
      </c>
      <c r="J422" s="19">
        <v>0</v>
      </c>
    </row>
    <row r="423" spans="1:10" x14ac:dyDescent="0.2">
      <c r="B423" s="12">
        <v>10020</v>
      </c>
      <c r="C423" t="s">
        <v>125</v>
      </c>
      <c r="E423" s="24">
        <v>6775690</v>
      </c>
      <c r="F423" s="19">
        <f t="shared" si="91"/>
        <v>0</v>
      </c>
      <c r="G423" s="25">
        <v>6775690</v>
      </c>
      <c r="H423" s="22">
        <v>6592083</v>
      </c>
      <c r="I423" s="19">
        <f t="shared" si="92"/>
        <v>183607</v>
      </c>
      <c r="J423" s="19">
        <v>0</v>
      </c>
    </row>
    <row r="424" spans="1:10" x14ac:dyDescent="0.2">
      <c r="B424" s="12">
        <v>10050</v>
      </c>
      <c r="C424" t="s">
        <v>126</v>
      </c>
      <c r="E424" s="24">
        <v>1</v>
      </c>
      <c r="F424" s="19">
        <f t="shared" si="91"/>
        <v>0</v>
      </c>
      <c r="G424" s="25">
        <v>1</v>
      </c>
      <c r="H424" s="22">
        <v>0</v>
      </c>
      <c r="I424" s="19">
        <f t="shared" si="92"/>
        <v>1</v>
      </c>
      <c r="J424" s="19">
        <v>0</v>
      </c>
    </row>
    <row r="425" spans="1:10" x14ac:dyDescent="0.2">
      <c r="B425" s="12">
        <v>12100</v>
      </c>
      <c r="C425" t="s">
        <v>209</v>
      </c>
      <c r="E425" s="24">
        <v>459416</v>
      </c>
      <c r="F425" s="19">
        <f t="shared" si="91"/>
        <v>0</v>
      </c>
      <c r="G425" s="25">
        <v>459416</v>
      </c>
      <c r="H425" s="22">
        <v>436446</v>
      </c>
      <c r="I425" s="19">
        <f t="shared" si="92"/>
        <v>22970</v>
      </c>
      <c r="J425" s="19">
        <v>0</v>
      </c>
    </row>
    <row r="426" spans="1:10" x14ac:dyDescent="0.2">
      <c r="B426" s="12">
        <v>12126</v>
      </c>
      <c r="C426" t="s">
        <v>368</v>
      </c>
      <c r="E426" s="24">
        <v>2057286</v>
      </c>
      <c r="F426" s="19">
        <f t="shared" si="91"/>
        <v>550000</v>
      </c>
      <c r="G426" s="25">
        <v>2607286</v>
      </c>
      <c r="H426" s="22">
        <v>2432012</v>
      </c>
      <c r="I426" s="19">
        <f t="shared" si="92"/>
        <v>175274</v>
      </c>
      <c r="J426" s="19">
        <v>0</v>
      </c>
    </row>
    <row r="427" spans="1:10" x14ac:dyDescent="0.2">
      <c r="B427" s="12">
        <v>12227</v>
      </c>
      <c r="C427" s="29" t="s">
        <v>470</v>
      </c>
      <c r="E427" s="24">
        <v>72362</v>
      </c>
      <c r="F427" s="19">
        <f t="shared" si="91"/>
        <v>0</v>
      </c>
      <c r="G427" s="25">
        <v>72362</v>
      </c>
      <c r="H427" s="22">
        <v>18908</v>
      </c>
      <c r="I427" s="19">
        <f t="shared" si="92"/>
        <v>53454</v>
      </c>
      <c r="J427" s="19">
        <v>0</v>
      </c>
    </row>
    <row r="428" spans="1:10" x14ac:dyDescent="0.2">
      <c r="B428" s="12">
        <v>12236</v>
      </c>
      <c r="C428" t="s">
        <v>210</v>
      </c>
      <c r="E428" s="24">
        <v>4975686</v>
      </c>
      <c r="F428" s="19">
        <f t="shared" si="91"/>
        <v>0</v>
      </c>
      <c r="G428" s="25">
        <v>4975686</v>
      </c>
      <c r="H428" s="22">
        <v>4917558</v>
      </c>
      <c r="I428" s="19">
        <f t="shared" si="92"/>
        <v>58128</v>
      </c>
      <c r="J428" s="19">
        <v>0</v>
      </c>
    </row>
    <row r="429" spans="1:10" x14ac:dyDescent="0.2">
      <c r="B429" s="12">
        <v>12255</v>
      </c>
      <c r="C429" t="s">
        <v>325</v>
      </c>
      <c r="E429" s="24">
        <v>2213575</v>
      </c>
      <c r="F429" s="19">
        <f t="shared" si="91"/>
        <v>0</v>
      </c>
      <c r="G429" s="25">
        <v>2213575</v>
      </c>
      <c r="H429" s="22">
        <v>2052096</v>
      </c>
      <c r="I429" s="19">
        <f t="shared" si="92"/>
        <v>161479</v>
      </c>
      <c r="J429" s="19">
        <v>0</v>
      </c>
    </row>
    <row r="430" spans="1:10" x14ac:dyDescent="0.2">
      <c r="B430" s="12">
        <v>12264</v>
      </c>
      <c r="C430" t="s">
        <v>211</v>
      </c>
      <c r="E430" s="24">
        <v>1220505</v>
      </c>
      <c r="F430" s="19">
        <f t="shared" si="91"/>
        <v>0</v>
      </c>
      <c r="G430" s="25">
        <v>1220505</v>
      </c>
      <c r="H430" s="22">
        <v>1159480</v>
      </c>
      <c r="I430" s="19">
        <f t="shared" si="92"/>
        <v>61025</v>
      </c>
      <c r="J430" s="19">
        <v>0</v>
      </c>
    </row>
    <row r="431" spans="1:10" x14ac:dyDescent="0.2">
      <c r="B431" s="12">
        <v>12268</v>
      </c>
      <c r="C431" t="s">
        <v>212</v>
      </c>
      <c r="E431" s="24">
        <v>2773467</v>
      </c>
      <c r="F431" s="19">
        <f t="shared" si="91"/>
        <v>0</v>
      </c>
      <c r="G431" s="25">
        <v>2773467</v>
      </c>
      <c r="H431" s="22">
        <v>2669673</v>
      </c>
      <c r="I431" s="19">
        <f t="shared" si="92"/>
        <v>103794</v>
      </c>
      <c r="J431" s="19">
        <v>0</v>
      </c>
    </row>
    <row r="432" spans="1:10" x14ac:dyDescent="0.2">
      <c r="B432" s="12">
        <v>12577</v>
      </c>
      <c r="C432" s="29" t="s">
        <v>505</v>
      </c>
      <c r="E432" s="24">
        <v>104000</v>
      </c>
      <c r="F432" s="19">
        <f>G432-E432</f>
        <v>0</v>
      </c>
      <c r="G432" s="25">
        <v>104000</v>
      </c>
      <c r="H432" s="22">
        <v>93253</v>
      </c>
      <c r="I432" s="19">
        <f t="shared" si="92"/>
        <v>10747</v>
      </c>
      <c r="J432" s="19">
        <v>0</v>
      </c>
    </row>
    <row r="433" spans="1:11" x14ac:dyDescent="0.2">
      <c r="B433" s="12">
        <v>16060</v>
      </c>
      <c r="C433" t="s">
        <v>213</v>
      </c>
      <c r="E433" s="24">
        <v>6213866</v>
      </c>
      <c r="F433" s="19">
        <f t="shared" si="91"/>
        <v>0</v>
      </c>
      <c r="G433" s="25">
        <v>6213866</v>
      </c>
      <c r="H433" s="22">
        <v>5902672</v>
      </c>
      <c r="I433" s="19">
        <f t="shared" si="92"/>
        <v>311194</v>
      </c>
      <c r="J433" s="19">
        <v>0</v>
      </c>
    </row>
    <row r="434" spans="1:11" x14ac:dyDescent="0.2">
      <c r="B434" s="12">
        <v>16103</v>
      </c>
      <c r="C434" t="s">
        <v>214</v>
      </c>
      <c r="E434" s="24">
        <v>622008</v>
      </c>
      <c r="F434" s="19">
        <f t="shared" si="91"/>
        <v>0</v>
      </c>
      <c r="G434" s="25">
        <v>622008</v>
      </c>
      <c r="H434" s="22">
        <v>622008</v>
      </c>
      <c r="I434" s="19">
        <f t="shared" si="92"/>
        <v>0</v>
      </c>
      <c r="J434" s="19">
        <v>0</v>
      </c>
    </row>
    <row r="435" spans="1:11" x14ac:dyDescent="0.2">
      <c r="B435" s="12">
        <v>16112</v>
      </c>
      <c r="C435" t="s">
        <v>215</v>
      </c>
      <c r="E435" s="24">
        <v>1195148</v>
      </c>
      <c r="F435" s="19">
        <f t="shared" si="91"/>
        <v>0</v>
      </c>
      <c r="G435" s="25">
        <v>1195148</v>
      </c>
      <c r="H435" s="22">
        <v>998449</v>
      </c>
      <c r="I435" s="19">
        <f t="shared" si="92"/>
        <v>196699</v>
      </c>
      <c r="J435" s="19">
        <v>0</v>
      </c>
    </row>
    <row r="436" spans="1:11" x14ac:dyDescent="0.2">
      <c r="B436" s="12">
        <v>16121</v>
      </c>
      <c r="C436" t="s">
        <v>216</v>
      </c>
      <c r="E436" s="24">
        <v>837072</v>
      </c>
      <c r="F436" s="19">
        <f t="shared" si="91"/>
        <v>0</v>
      </c>
      <c r="G436" s="25">
        <v>837072</v>
      </c>
      <c r="H436" s="22">
        <v>795219</v>
      </c>
      <c r="I436" s="19">
        <f t="shared" si="92"/>
        <v>41853</v>
      </c>
      <c r="J436" s="19">
        <v>0</v>
      </c>
    </row>
    <row r="437" spans="1:11" x14ac:dyDescent="0.2">
      <c r="B437" s="12">
        <v>17009</v>
      </c>
      <c r="C437" t="s">
        <v>217</v>
      </c>
      <c r="E437" s="24">
        <v>4685779</v>
      </c>
      <c r="F437" s="19">
        <f t="shared" si="91"/>
        <v>0</v>
      </c>
      <c r="G437" s="25">
        <v>4685779</v>
      </c>
      <c r="H437" s="22">
        <v>4685778</v>
      </c>
      <c r="I437" s="19">
        <f t="shared" si="92"/>
        <v>1</v>
      </c>
      <c r="J437" s="19">
        <v>0</v>
      </c>
    </row>
    <row r="438" spans="1:11" x14ac:dyDescent="0.2">
      <c r="B438" s="12">
        <v>17013</v>
      </c>
      <c r="C438" t="s">
        <v>218</v>
      </c>
      <c r="E438" s="24">
        <v>197171</v>
      </c>
      <c r="F438" s="19">
        <f t="shared" si="91"/>
        <v>0</v>
      </c>
      <c r="G438" s="25">
        <v>197171</v>
      </c>
      <c r="H438" s="22">
        <v>187313</v>
      </c>
      <c r="I438" s="19">
        <f t="shared" si="92"/>
        <v>9858</v>
      </c>
      <c r="J438" s="19">
        <v>0</v>
      </c>
    </row>
    <row r="439" spans="1:11" x14ac:dyDescent="0.2">
      <c r="B439" s="12">
        <v>17019</v>
      </c>
      <c r="C439" t="s">
        <v>219</v>
      </c>
      <c r="E439" s="24">
        <v>12048716</v>
      </c>
      <c r="F439" s="19">
        <f t="shared" si="91"/>
        <v>0</v>
      </c>
      <c r="G439" s="25">
        <v>12048716</v>
      </c>
      <c r="H439" s="22">
        <v>11446280</v>
      </c>
      <c r="I439" s="19">
        <f t="shared" si="92"/>
        <v>602436</v>
      </c>
      <c r="J439" s="19">
        <v>0</v>
      </c>
    </row>
    <row r="440" spans="1:11" x14ac:dyDescent="0.2">
      <c r="B440" s="12">
        <v>19001</v>
      </c>
      <c r="C440" s="29" t="s">
        <v>423</v>
      </c>
      <c r="E440" s="24">
        <v>140792</v>
      </c>
      <c r="F440" s="19">
        <f>G440-E440</f>
        <v>0</v>
      </c>
      <c r="G440" s="19">
        <v>140792</v>
      </c>
      <c r="H440" s="19">
        <v>-202865</v>
      </c>
      <c r="I440" s="19">
        <f t="shared" si="92"/>
        <v>343657</v>
      </c>
      <c r="J440" s="19">
        <v>0</v>
      </c>
    </row>
    <row r="441" spans="1:11" x14ac:dyDescent="0.2">
      <c r="A441" s="37" t="s">
        <v>494</v>
      </c>
      <c r="C441" s="5" t="s">
        <v>101</v>
      </c>
      <c r="E441" s="23">
        <f>SUM(E422:E440)</f>
        <v>80983874</v>
      </c>
      <c r="F441" s="23">
        <f t="shared" ref="F441:J441" si="93">SUM(F422:F440)</f>
        <v>931185</v>
      </c>
      <c r="G441" s="23">
        <f t="shared" si="93"/>
        <v>81915059</v>
      </c>
      <c r="H441" s="23">
        <f t="shared" si="93"/>
        <v>78148629</v>
      </c>
      <c r="I441" s="23">
        <f t="shared" si="93"/>
        <v>3766430</v>
      </c>
      <c r="J441" s="23">
        <f t="shared" si="93"/>
        <v>0</v>
      </c>
      <c r="K441" s="23"/>
    </row>
    <row r="442" spans="1:11" x14ac:dyDescent="0.2">
      <c r="G442" s="1"/>
      <c r="H442" s="1"/>
    </row>
    <row r="443" spans="1:11" ht="15.75" x14ac:dyDescent="0.25">
      <c r="B443" s="6" t="s">
        <v>98</v>
      </c>
      <c r="D443" s="6"/>
      <c r="G443" s="1"/>
      <c r="H443" s="1"/>
    </row>
    <row r="444" spans="1:11" x14ac:dyDescent="0.2">
      <c r="B444" s="12">
        <v>10010</v>
      </c>
      <c r="C444" t="s">
        <v>124</v>
      </c>
      <c r="E444" s="24">
        <v>4607399</v>
      </c>
      <c r="F444" s="19">
        <f>G444-E444</f>
        <v>-29777</v>
      </c>
      <c r="G444" s="25">
        <v>4577622</v>
      </c>
      <c r="H444" s="22">
        <v>4319977</v>
      </c>
      <c r="I444" s="19">
        <f t="shared" ref="I444:I448" si="94">G444-H444-J444</f>
        <v>257645</v>
      </c>
      <c r="J444" s="19">
        <v>0</v>
      </c>
    </row>
    <row r="445" spans="1:11" x14ac:dyDescent="0.2">
      <c r="B445" s="12">
        <v>10020</v>
      </c>
      <c r="C445" t="s">
        <v>125</v>
      </c>
      <c r="E445" s="24">
        <v>1129054</v>
      </c>
      <c r="F445" s="19">
        <f>G445-E445</f>
        <v>103650</v>
      </c>
      <c r="G445" s="25">
        <v>1232704</v>
      </c>
      <c r="H445" s="22">
        <v>1227516</v>
      </c>
      <c r="I445" s="19">
        <f t="shared" si="94"/>
        <v>5188</v>
      </c>
      <c r="J445" s="19">
        <v>0</v>
      </c>
    </row>
    <row r="446" spans="1:11" x14ac:dyDescent="0.2">
      <c r="B446" s="12">
        <v>10050</v>
      </c>
      <c r="C446" t="s">
        <v>126</v>
      </c>
      <c r="E446" s="24">
        <v>19226</v>
      </c>
      <c r="F446" s="19">
        <f>G446-E446</f>
        <v>0</v>
      </c>
      <c r="G446" s="25">
        <v>19226</v>
      </c>
      <c r="H446" s="22">
        <v>18272</v>
      </c>
      <c r="I446" s="19">
        <f t="shared" si="94"/>
        <v>954</v>
      </c>
      <c r="J446" s="19">
        <v>0</v>
      </c>
    </row>
    <row r="447" spans="1:11" x14ac:dyDescent="0.2">
      <c r="B447" s="12">
        <v>12033</v>
      </c>
      <c r="C447" t="s">
        <v>220</v>
      </c>
      <c r="E447" s="24">
        <v>27417</v>
      </c>
      <c r="F447" s="19">
        <f>G447-E447</f>
        <v>0</v>
      </c>
      <c r="G447" s="25">
        <v>27417</v>
      </c>
      <c r="H447" s="22">
        <v>23700</v>
      </c>
      <c r="I447" s="19">
        <f t="shared" si="94"/>
        <v>3717</v>
      </c>
      <c r="J447" s="19">
        <v>0</v>
      </c>
    </row>
    <row r="448" spans="1:11" x14ac:dyDescent="0.2">
      <c r="B448" s="12">
        <v>19001</v>
      </c>
      <c r="C448" s="29" t="s">
        <v>423</v>
      </c>
      <c r="E448" s="19">
        <v>23816</v>
      </c>
      <c r="F448" s="19">
        <f>G448-E448</f>
        <v>0</v>
      </c>
      <c r="G448" s="19">
        <v>23816</v>
      </c>
      <c r="H448" s="19">
        <v>114910</v>
      </c>
      <c r="I448" s="19">
        <f t="shared" si="94"/>
        <v>-91094</v>
      </c>
      <c r="J448" s="19">
        <v>0</v>
      </c>
    </row>
    <row r="449" spans="1:10" x14ac:dyDescent="0.2">
      <c r="A449" s="37" t="s">
        <v>494</v>
      </c>
      <c r="C449" s="5" t="s">
        <v>101</v>
      </c>
      <c r="E449" s="23">
        <f>SUM(E444:E448)</f>
        <v>5806912</v>
      </c>
      <c r="F449" s="23">
        <f t="shared" ref="F449:J449" si="95">SUM(F444:F448)</f>
        <v>73873</v>
      </c>
      <c r="G449" s="23">
        <f t="shared" si="95"/>
        <v>5880785</v>
      </c>
      <c r="H449" s="23">
        <f t="shared" si="95"/>
        <v>5704375</v>
      </c>
      <c r="I449" s="23">
        <f t="shared" si="95"/>
        <v>176410</v>
      </c>
      <c r="J449" s="23">
        <f t="shared" si="95"/>
        <v>0</v>
      </c>
    </row>
    <row r="450" spans="1:10" ht="12.2" customHeight="1" x14ac:dyDescent="0.2">
      <c r="G450" s="1"/>
      <c r="H450" s="1"/>
    </row>
    <row r="451" spans="1:10" ht="12.2" customHeight="1" x14ac:dyDescent="0.2">
      <c r="G451" s="1"/>
      <c r="H451" s="1"/>
    </row>
    <row r="452" spans="1:10" ht="15.75" x14ac:dyDescent="0.25">
      <c r="B452" s="6" t="s">
        <v>364</v>
      </c>
      <c r="D452" s="6"/>
      <c r="G452" s="1"/>
      <c r="H452" s="1"/>
    </row>
    <row r="453" spans="1:10" x14ac:dyDescent="0.2">
      <c r="B453" s="12">
        <v>10010</v>
      </c>
      <c r="C453" t="s">
        <v>124</v>
      </c>
      <c r="E453" s="24">
        <v>261124459</v>
      </c>
      <c r="F453" s="19">
        <f t="shared" ref="F453:F470" si="96">G453-E453</f>
        <v>-9295512</v>
      </c>
      <c r="G453" s="25">
        <v>251828947</v>
      </c>
      <c r="H453" s="22">
        <v>250746378</v>
      </c>
      <c r="I453" s="19">
        <f t="shared" ref="I453:I471" si="97">G453-H453-J453</f>
        <v>1082569</v>
      </c>
      <c r="J453" s="19">
        <v>0</v>
      </c>
    </row>
    <row r="454" spans="1:10" x14ac:dyDescent="0.2">
      <c r="B454" s="12">
        <v>10020</v>
      </c>
      <c r="C454" t="s">
        <v>125</v>
      </c>
      <c r="E454" s="24">
        <v>21994085</v>
      </c>
      <c r="F454" s="19">
        <f t="shared" si="96"/>
        <v>-350000</v>
      </c>
      <c r="G454" s="25">
        <v>21644085</v>
      </c>
      <c r="H454" s="22">
        <v>20464974</v>
      </c>
      <c r="I454" s="19">
        <f t="shared" si="97"/>
        <v>1118651</v>
      </c>
      <c r="J454" s="19">
        <v>60460</v>
      </c>
    </row>
    <row r="455" spans="1:10" x14ac:dyDescent="0.2">
      <c r="B455" s="12">
        <v>10050</v>
      </c>
      <c r="C455" t="s">
        <v>126</v>
      </c>
      <c r="E455" s="24">
        <v>1</v>
      </c>
      <c r="F455" s="19">
        <f t="shared" si="96"/>
        <v>0</v>
      </c>
      <c r="G455" s="25">
        <v>1</v>
      </c>
      <c r="H455" s="22">
        <v>0</v>
      </c>
      <c r="I455" s="19">
        <f t="shared" si="97"/>
        <v>1</v>
      </c>
      <c r="J455" s="19">
        <v>0</v>
      </c>
    </row>
    <row r="456" spans="1:10" x14ac:dyDescent="0.2">
      <c r="B456" s="12">
        <v>12034</v>
      </c>
      <c r="C456" t="s">
        <v>221</v>
      </c>
      <c r="E456" s="24">
        <v>198361</v>
      </c>
      <c r="F456" s="19">
        <f t="shared" si="96"/>
        <v>0</v>
      </c>
      <c r="G456" s="25">
        <v>198361</v>
      </c>
      <c r="H456" s="22">
        <v>188443</v>
      </c>
      <c r="I456" s="19">
        <f t="shared" si="97"/>
        <v>9918</v>
      </c>
      <c r="J456" s="19">
        <v>0</v>
      </c>
    </row>
    <row r="457" spans="1:10" x14ac:dyDescent="0.2">
      <c r="B457" s="12">
        <v>12072</v>
      </c>
      <c r="C457" t="s">
        <v>222</v>
      </c>
      <c r="E457" s="24">
        <v>3460287</v>
      </c>
      <c r="F457" s="19">
        <f t="shared" si="96"/>
        <v>0</v>
      </c>
      <c r="G457" s="25">
        <v>3460287</v>
      </c>
      <c r="H457" s="22">
        <v>3459364</v>
      </c>
      <c r="I457" s="19">
        <f t="shared" si="97"/>
        <v>923</v>
      </c>
      <c r="J457" s="19">
        <v>0</v>
      </c>
    </row>
    <row r="458" spans="1:10" x14ac:dyDescent="0.2">
      <c r="B458" s="12">
        <v>12101</v>
      </c>
      <c r="C458" t="s">
        <v>223</v>
      </c>
      <c r="E458" s="24">
        <v>23982113</v>
      </c>
      <c r="F458" s="19">
        <f t="shared" si="96"/>
        <v>0</v>
      </c>
      <c r="G458" s="25">
        <v>23982113</v>
      </c>
      <c r="H458" s="22">
        <v>23296100</v>
      </c>
      <c r="I458" s="19">
        <f t="shared" si="97"/>
        <v>686013</v>
      </c>
      <c r="J458" s="19">
        <v>0</v>
      </c>
    </row>
    <row r="459" spans="1:10" x14ac:dyDescent="0.2">
      <c r="B459" s="12">
        <v>12185</v>
      </c>
      <c r="C459" t="s">
        <v>224</v>
      </c>
      <c r="E459" s="24">
        <v>4300720</v>
      </c>
      <c r="F459" s="19">
        <f t="shared" si="96"/>
        <v>-356000</v>
      </c>
      <c r="G459" s="25">
        <v>3944720</v>
      </c>
      <c r="H459" s="22">
        <v>3729678</v>
      </c>
      <c r="I459" s="19">
        <f t="shared" si="97"/>
        <v>215042</v>
      </c>
      <c r="J459" s="19">
        <v>0</v>
      </c>
    </row>
    <row r="460" spans="1:10" x14ac:dyDescent="0.2">
      <c r="B460" s="12">
        <v>12192</v>
      </c>
      <c r="C460" t="s">
        <v>225</v>
      </c>
      <c r="E460" s="24">
        <v>39186804</v>
      </c>
      <c r="F460" s="19">
        <f t="shared" si="96"/>
        <v>2900000</v>
      </c>
      <c r="G460" s="25">
        <v>42086804</v>
      </c>
      <c r="H460" s="22">
        <v>42086804</v>
      </c>
      <c r="I460" s="19">
        <f t="shared" si="97"/>
        <v>0</v>
      </c>
      <c r="J460" s="19">
        <v>0</v>
      </c>
    </row>
    <row r="461" spans="1:10" x14ac:dyDescent="0.2">
      <c r="B461" s="12">
        <v>12213</v>
      </c>
      <c r="C461" t="s">
        <v>226</v>
      </c>
      <c r="E461" s="24">
        <v>60753</v>
      </c>
      <c r="F461" s="19">
        <f t="shared" si="96"/>
        <v>0</v>
      </c>
      <c r="G461" s="25">
        <v>60753</v>
      </c>
      <c r="H461" s="22">
        <v>57716</v>
      </c>
      <c r="I461" s="19">
        <f t="shared" si="97"/>
        <v>3037</v>
      </c>
      <c r="J461" s="19">
        <v>0</v>
      </c>
    </row>
    <row r="462" spans="1:10" x14ac:dyDescent="0.2">
      <c r="B462" s="12">
        <v>12219</v>
      </c>
      <c r="C462" t="s">
        <v>370</v>
      </c>
      <c r="E462" s="24">
        <v>558137</v>
      </c>
      <c r="F462" s="19">
        <f t="shared" si="96"/>
        <v>0</v>
      </c>
      <c r="G462" s="25">
        <v>558137</v>
      </c>
      <c r="H462" s="22">
        <v>558135</v>
      </c>
      <c r="I462" s="19">
        <f t="shared" si="97"/>
        <v>2</v>
      </c>
      <c r="J462" s="19">
        <v>0</v>
      </c>
    </row>
    <row r="463" spans="1:10" x14ac:dyDescent="0.2">
      <c r="B463" s="12">
        <v>12235</v>
      </c>
      <c r="C463" t="s">
        <v>175</v>
      </c>
      <c r="E463" s="24">
        <v>15246035</v>
      </c>
      <c r="F463" s="19">
        <f t="shared" si="96"/>
        <v>0</v>
      </c>
      <c r="G463" s="25">
        <v>15246035</v>
      </c>
      <c r="H463" s="22">
        <v>15099162</v>
      </c>
      <c r="I463" s="19">
        <f t="shared" si="97"/>
        <v>146873</v>
      </c>
      <c r="J463" s="19">
        <v>0</v>
      </c>
    </row>
    <row r="464" spans="1:10" x14ac:dyDescent="0.2">
      <c r="B464" s="12">
        <v>12340</v>
      </c>
      <c r="C464" t="s">
        <v>321</v>
      </c>
      <c r="E464" s="24">
        <v>2637528</v>
      </c>
      <c r="F464" s="19">
        <f t="shared" si="96"/>
        <v>-640000</v>
      </c>
      <c r="G464" s="25">
        <v>1997528</v>
      </c>
      <c r="H464" s="22">
        <v>1737787</v>
      </c>
      <c r="I464" s="19">
        <f t="shared" si="97"/>
        <v>259741</v>
      </c>
      <c r="J464" s="19">
        <v>0</v>
      </c>
    </row>
    <row r="465" spans="1:10" x14ac:dyDescent="0.2">
      <c r="B465" s="12">
        <v>12493</v>
      </c>
      <c r="C465" t="s">
        <v>22</v>
      </c>
      <c r="E465" s="24">
        <v>32719305</v>
      </c>
      <c r="F465" s="19">
        <f t="shared" si="96"/>
        <v>0</v>
      </c>
      <c r="G465" s="25">
        <v>32719305</v>
      </c>
      <c r="H465" s="22">
        <v>31083304</v>
      </c>
      <c r="I465" s="19">
        <f t="shared" si="97"/>
        <v>1636001</v>
      </c>
      <c r="J465" s="19">
        <v>0</v>
      </c>
    </row>
    <row r="466" spans="1:10" x14ac:dyDescent="0.2">
      <c r="B466" s="12">
        <v>12521</v>
      </c>
      <c r="C466" s="29" t="s">
        <v>471</v>
      </c>
      <c r="E466" s="24">
        <v>5278116</v>
      </c>
      <c r="F466" s="19">
        <f t="shared" si="96"/>
        <v>-125000</v>
      </c>
      <c r="G466" s="25">
        <v>5153116</v>
      </c>
      <c r="H466" s="22">
        <v>4849481</v>
      </c>
      <c r="I466" s="19">
        <f t="shared" si="97"/>
        <v>303635</v>
      </c>
      <c r="J466" s="19">
        <v>0</v>
      </c>
    </row>
    <row r="467" spans="1:10" x14ac:dyDescent="0.2">
      <c r="B467" s="12">
        <v>16069</v>
      </c>
      <c r="C467" t="s">
        <v>227</v>
      </c>
      <c r="E467" s="24">
        <v>5150212</v>
      </c>
      <c r="F467" s="19">
        <f t="shared" si="96"/>
        <v>0</v>
      </c>
      <c r="G467" s="25">
        <v>5150212</v>
      </c>
      <c r="H467" s="22">
        <v>5130212</v>
      </c>
      <c r="I467" s="19">
        <f t="shared" si="97"/>
        <v>20000</v>
      </c>
      <c r="J467" s="19">
        <v>0</v>
      </c>
    </row>
    <row r="468" spans="1:10" x14ac:dyDescent="0.2">
      <c r="B468" s="12">
        <v>16104</v>
      </c>
      <c r="C468" t="s">
        <v>228</v>
      </c>
      <c r="E468" s="24">
        <v>82349</v>
      </c>
      <c r="F468" s="19">
        <f t="shared" si="96"/>
        <v>0</v>
      </c>
      <c r="G468" s="25">
        <v>82349</v>
      </c>
      <c r="H468" s="22">
        <v>78232</v>
      </c>
      <c r="I468" s="19">
        <f t="shared" si="97"/>
        <v>4117</v>
      </c>
      <c r="J468" s="19">
        <v>0</v>
      </c>
    </row>
    <row r="469" spans="1:10" x14ac:dyDescent="0.2">
      <c r="B469" s="12">
        <v>16108</v>
      </c>
      <c r="C469" t="s">
        <v>229</v>
      </c>
      <c r="E469" s="24">
        <f>600000+223293347</f>
        <v>223893347</v>
      </c>
      <c r="F469" s="19">
        <f t="shared" si="96"/>
        <v>-2911000</v>
      </c>
      <c r="G469" s="25">
        <v>220982347</v>
      </c>
      <c r="H469" s="22">
        <v>215982341</v>
      </c>
      <c r="I469" s="19">
        <f t="shared" si="97"/>
        <v>5000006</v>
      </c>
      <c r="J469" s="19">
        <v>0</v>
      </c>
    </row>
    <row r="470" spans="1:10" x14ac:dyDescent="0.2">
      <c r="B470" s="12">
        <v>16122</v>
      </c>
      <c r="C470" t="s">
        <v>230</v>
      </c>
      <c r="E470" s="24">
        <v>458629020</v>
      </c>
      <c r="F470" s="19">
        <f t="shared" si="96"/>
        <v>4982000</v>
      </c>
      <c r="G470" s="25">
        <v>463611020</v>
      </c>
      <c r="H470" s="22">
        <v>463611013</v>
      </c>
      <c r="I470" s="19">
        <f t="shared" si="97"/>
        <v>7</v>
      </c>
      <c r="J470" s="19">
        <v>0</v>
      </c>
    </row>
    <row r="471" spans="1:10" x14ac:dyDescent="0.2">
      <c r="B471" s="12">
        <v>19001</v>
      </c>
      <c r="C471" s="29" t="s">
        <v>423</v>
      </c>
      <c r="E471" s="24">
        <v>2764167</v>
      </c>
      <c r="F471" s="19">
        <f>G471-E471</f>
        <v>0</v>
      </c>
      <c r="G471" s="19">
        <v>2764167</v>
      </c>
      <c r="H471" s="19">
        <v>15428249</v>
      </c>
      <c r="I471" s="19">
        <f t="shared" si="97"/>
        <v>-12664082</v>
      </c>
      <c r="J471" s="19">
        <v>0</v>
      </c>
    </row>
    <row r="472" spans="1:10" x14ac:dyDescent="0.2">
      <c r="A472" s="37" t="s">
        <v>494</v>
      </c>
      <c r="C472" s="5" t="s">
        <v>101</v>
      </c>
      <c r="E472" s="23">
        <f>SUM(E453:E471)</f>
        <v>1101265799</v>
      </c>
      <c r="F472" s="23">
        <f t="shared" ref="F472:J472" si="98">SUM(F453:F471)</f>
        <v>-5795512</v>
      </c>
      <c r="G472" s="23">
        <f t="shared" si="98"/>
        <v>1095470287</v>
      </c>
      <c r="H472" s="23">
        <f t="shared" si="98"/>
        <v>1097587373</v>
      </c>
      <c r="I472" s="23">
        <f t="shared" si="98"/>
        <v>-2177546</v>
      </c>
      <c r="J472" s="23">
        <f t="shared" si="98"/>
        <v>60460</v>
      </c>
    </row>
    <row r="473" spans="1:10" ht="12.2" customHeight="1" x14ac:dyDescent="0.2">
      <c r="G473" s="1"/>
      <c r="H473" s="1"/>
    </row>
    <row r="474" spans="1:10" ht="15.75" x14ac:dyDescent="0.25">
      <c r="B474" s="6" t="s">
        <v>231</v>
      </c>
      <c r="D474" s="6"/>
      <c r="G474" s="1"/>
      <c r="H474" s="1"/>
    </row>
    <row r="475" spans="1:10" x14ac:dyDescent="0.2">
      <c r="B475" s="12">
        <v>10010</v>
      </c>
      <c r="C475" t="s">
        <v>124</v>
      </c>
      <c r="E475" s="24">
        <v>192414701</v>
      </c>
      <c r="F475" s="19">
        <f t="shared" ref="F475:F499" si="99">G475-E475</f>
        <v>1479930</v>
      </c>
      <c r="G475" s="25">
        <v>193894631</v>
      </c>
      <c r="H475" s="22">
        <v>192293361</v>
      </c>
      <c r="I475" s="19">
        <f t="shared" ref="I475:I500" si="100">G475-H475-J475</f>
        <v>1601270</v>
      </c>
      <c r="J475" s="19">
        <v>0</v>
      </c>
    </row>
    <row r="476" spans="1:10" x14ac:dyDescent="0.2">
      <c r="B476" s="12">
        <v>10020</v>
      </c>
      <c r="C476" t="s">
        <v>125</v>
      </c>
      <c r="E476" s="24">
        <v>28570424</v>
      </c>
      <c r="F476" s="19">
        <f t="shared" si="99"/>
        <v>1500000</v>
      </c>
      <c r="G476" s="25">
        <v>30070424</v>
      </c>
      <c r="H476" s="22">
        <v>29052504</v>
      </c>
      <c r="I476" s="19">
        <f t="shared" si="100"/>
        <v>958772</v>
      </c>
      <c r="J476" s="19">
        <v>59148</v>
      </c>
    </row>
    <row r="477" spans="1:10" x14ac:dyDescent="0.2">
      <c r="B477" s="12">
        <v>10050</v>
      </c>
      <c r="C477" t="s">
        <v>126</v>
      </c>
      <c r="E477" s="24">
        <v>1</v>
      </c>
      <c r="F477" s="19">
        <f t="shared" si="99"/>
        <v>0</v>
      </c>
      <c r="G477" s="25">
        <v>1</v>
      </c>
      <c r="H477" s="22">
        <v>0</v>
      </c>
      <c r="I477" s="19">
        <f t="shared" si="100"/>
        <v>1</v>
      </c>
      <c r="J477" s="19">
        <v>0</v>
      </c>
    </row>
    <row r="478" spans="1:10" x14ac:dyDescent="0.2">
      <c r="B478" s="12">
        <v>12035</v>
      </c>
      <c r="C478" t="s">
        <v>232</v>
      </c>
      <c r="E478" s="24">
        <v>20721576</v>
      </c>
      <c r="F478" s="19">
        <f t="shared" si="99"/>
        <v>0</v>
      </c>
      <c r="G478" s="25">
        <v>20721576</v>
      </c>
      <c r="H478" s="22">
        <v>20701987</v>
      </c>
      <c r="I478" s="19">
        <f t="shared" si="100"/>
        <v>19589</v>
      </c>
      <c r="J478" s="19">
        <v>0</v>
      </c>
    </row>
    <row r="479" spans="1:10" x14ac:dyDescent="0.2">
      <c r="B479" s="12">
        <v>12157</v>
      </c>
      <c r="C479" t="s">
        <v>233</v>
      </c>
      <c r="E479" s="24">
        <v>59034913</v>
      </c>
      <c r="F479" s="19">
        <f t="shared" si="99"/>
        <v>0</v>
      </c>
      <c r="G479" s="25">
        <v>59034913</v>
      </c>
      <c r="H479" s="22">
        <v>57994136</v>
      </c>
      <c r="I479" s="19">
        <f t="shared" si="100"/>
        <v>1040777</v>
      </c>
      <c r="J479" s="19">
        <v>0</v>
      </c>
    </row>
    <row r="480" spans="1:10" x14ac:dyDescent="0.2">
      <c r="B480" s="12">
        <v>12196</v>
      </c>
      <c r="C480" t="s">
        <v>234</v>
      </c>
      <c r="E480" s="24">
        <v>995819</v>
      </c>
      <c r="F480" s="19">
        <f t="shared" si="99"/>
        <v>0</v>
      </c>
      <c r="G480" s="25">
        <v>995819</v>
      </c>
      <c r="H480" s="22">
        <v>946029</v>
      </c>
      <c r="I480" s="19">
        <f t="shared" si="100"/>
        <v>49790</v>
      </c>
      <c r="J480" s="19">
        <v>0</v>
      </c>
    </row>
    <row r="481" spans="2:10" x14ac:dyDescent="0.2">
      <c r="B481" s="12">
        <v>12199</v>
      </c>
      <c r="C481" t="s">
        <v>235</v>
      </c>
      <c r="E481" s="24">
        <v>8865721</v>
      </c>
      <c r="F481" s="19">
        <f t="shared" si="99"/>
        <v>0</v>
      </c>
      <c r="G481" s="25">
        <v>8865721</v>
      </c>
      <c r="H481" s="22">
        <v>8422435</v>
      </c>
      <c r="I481" s="19">
        <f t="shared" si="100"/>
        <v>443286</v>
      </c>
      <c r="J481" s="19">
        <v>0</v>
      </c>
    </row>
    <row r="482" spans="2:10" x14ac:dyDescent="0.2">
      <c r="B482" s="12">
        <v>12207</v>
      </c>
      <c r="C482" t="s">
        <v>236</v>
      </c>
      <c r="E482" s="24">
        <v>11788898</v>
      </c>
      <c r="F482" s="19">
        <f t="shared" si="99"/>
        <v>600000</v>
      </c>
      <c r="G482" s="25">
        <v>12388898</v>
      </c>
      <c r="H482" s="22">
        <v>12371335</v>
      </c>
      <c r="I482" s="19">
        <f t="shared" si="100"/>
        <v>17563</v>
      </c>
      <c r="J482" s="19">
        <v>0</v>
      </c>
    </row>
    <row r="483" spans="2:10" x14ac:dyDescent="0.2">
      <c r="B483" s="12">
        <v>12220</v>
      </c>
      <c r="C483" t="s">
        <v>237</v>
      </c>
      <c r="E483" s="24">
        <v>40774875</v>
      </c>
      <c r="F483" s="19">
        <f t="shared" si="99"/>
        <v>0</v>
      </c>
      <c r="G483" s="25">
        <v>40774875</v>
      </c>
      <c r="H483" s="22">
        <v>40404814</v>
      </c>
      <c r="I483" s="19">
        <f t="shared" si="100"/>
        <v>370061</v>
      </c>
      <c r="J483" s="19">
        <v>0</v>
      </c>
    </row>
    <row r="484" spans="2:10" x14ac:dyDescent="0.2">
      <c r="B484" s="12">
        <v>12235</v>
      </c>
      <c r="C484" t="s">
        <v>175</v>
      </c>
      <c r="E484" s="24">
        <v>10594566</v>
      </c>
      <c r="F484" s="19">
        <f t="shared" si="99"/>
        <v>1900000</v>
      </c>
      <c r="G484" s="25">
        <v>12494566</v>
      </c>
      <c r="H484" s="22">
        <v>12386901</v>
      </c>
      <c r="I484" s="19">
        <f t="shared" si="100"/>
        <v>107665</v>
      </c>
      <c r="J484" s="19">
        <v>0</v>
      </c>
    </row>
    <row r="485" spans="2:10" x14ac:dyDescent="0.2">
      <c r="B485" s="12">
        <v>12247</v>
      </c>
      <c r="C485" t="s">
        <v>238</v>
      </c>
      <c r="E485" s="24">
        <v>591645</v>
      </c>
      <c r="F485" s="19">
        <f t="shared" si="99"/>
        <v>0</v>
      </c>
      <c r="G485" s="25">
        <v>591645</v>
      </c>
      <c r="H485" s="22">
        <v>591645</v>
      </c>
      <c r="I485" s="19">
        <f t="shared" si="100"/>
        <v>0</v>
      </c>
      <c r="J485" s="19">
        <v>0</v>
      </c>
    </row>
    <row r="486" spans="2:10" x14ac:dyDescent="0.2">
      <c r="B486" s="12">
        <v>12250</v>
      </c>
      <c r="C486" s="29" t="s">
        <v>521</v>
      </c>
      <c r="E486" s="24">
        <v>74537055</v>
      </c>
      <c r="F486" s="19">
        <f t="shared" si="99"/>
        <v>0</v>
      </c>
      <c r="G486" s="25">
        <v>74537055</v>
      </c>
      <c r="H486" s="22">
        <v>74235304</v>
      </c>
      <c r="I486" s="19">
        <f t="shared" si="100"/>
        <v>301751</v>
      </c>
      <c r="J486" s="19">
        <v>0</v>
      </c>
    </row>
    <row r="487" spans="2:10" x14ac:dyDescent="0.2">
      <c r="B487" s="12">
        <v>12256</v>
      </c>
      <c r="C487" t="s">
        <v>239</v>
      </c>
      <c r="E487" s="24">
        <v>16641445</v>
      </c>
      <c r="F487" s="19">
        <f t="shared" si="99"/>
        <v>-3200000</v>
      </c>
      <c r="G487" s="25">
        <v>13441445</v>
      </c>
      <c r="H487" s="22">
        <v>10197099</v>
      </c>
      <c r="I487" s="19">
        <f t="shared" si="100"/>
        <v>3244346</v>
      </c>
      <c r="J487" s="19">
        <v>0</v>
      </c>
    </row>
    <row r="488" spans="2:10" x14ac:dyDescent="0.2">
      <c r="B488" s="12">
        <v>12278</v>
      </c>
      <c r="C488" t="s">
        <v>240</v>
      </c>
      <c r="E488" s="24">
        <v>4504601</v>
      </c>
      <c r="F488" s="19">
        <f t="shared" si="99"/>
        <v>0</v>
      </c>
      <c r="G488" s="25">
        <v>4504601</v>
      </c>
      <c r="H488" s="22">
        <v>4438632</v>
      </c>
      <c r="I488" s="19">
        <f t="shared" si="100"/>
        <v>65969</v>
      </c>
      <c r="J488" s="19">
        <v>0</v>
      </c>
    </row>
    <row r="489" spans="2:10" x14ac:dyDescent="0.2">
      <c r="B489" s="12">
        <v>12289</v>
      </c>
      <c r="C489" t="s">
        <v>77</v>
      </c>
      <c r="E489" s="24">
        <v>6169095</v>
      </c>
      <c r="F489" s="19">
        <f t="shared" si="99"/>
        <v>0</v>
      </c>
      <c r="G489" s="25">
        <v>6169095</v>
      </c>
      <c r="H489" s="22">
        <v>5553779</v>
      </c>
      <c r="I489" s="19">
        <f t="shared" si="100"/>
        <v>615316</v>
      </c>
      <c r="J489" s="19">
        <v>0</v>
      </c>
    </row>
    <row r="490" spans="2:10" x14ac:dyDescent="0.2">
      <c r="B490" s="12">
        <v>12292</v>
      </c>
      <c r="C490" t="s">
        <v>343</v>
      </c>
      <c r="E490" s="24">
        <v>6699982</v>
      </c>
      <c r="F490" s="19">
        <f t="shared" si="99"/>
        <v>0</v>
      </c>
      <c r="G490" s="25">
        <v>6699982</v>
      </c>
      <c r="H490" s="22">
        <v>6519080</v>
      </c>
      <c r="I490" s="19">
        <f t="shared" si="100"/>
        <v>180902</v>
      </c>
      <c r="J490" s="19">
        <v>0</v>
      </c>
    </row>
    <row r="491" spans="2:10" x14ac:dyDescent="0.2">
      <c r="B491" s="12">
        <v>12298</v>
      </c>
      <c r="C491" s="29" t="s">
        <v>472</v>
      </c>
      <c r="E491" s="24">
        <v>4803175</v>
      </c>
      <c r="F491" s="19">
        <f t="shared" si="99"/>
        <v>0</v>
      </c>
      <c r="G491" s="25">
        <v>4803175</v>
      </c>
      <c r="H491" s="22">
        <v>4803175</v>
      </c>
      <c r="I491" s="19">
        <f t="shared" si="100"/>
        <v>0</v>
      </c>
      <c r="J491" s="19">
        <v>0</v>
      </c>
    </row>
    <row r="492" spans="2:10" x14ac:dyDescent="0.2">
      <c r="B492" s="12">
        <v>12330</v>
      </c>
      <c r="C492" t="s">
        <v>322</v>
      </c>
      <c r="E492" s="24">
        <v>20062660</v>
      </c>
      <c r="F492" s="19">
        <f t="shared" si="99"/>
        <v>0</v>
      </c>
      <c r="G492" s="25">
        <v>20062660</v>
      </c>
      <c r="H492" s="22">
        <v>20025903</v>
      </c>
      <c r="I492" s="19">
        <f t="shared" si="100"/>
        <v>36757</v>
      </c>
      <c r="J492" s="19">
        <v>0</v>
      </c>
    </row>
    <row r="493" spans="2:10" x14ac:dyDescent="0.2">
      <c r="B493" s="12">
        <v>12444</v>
      </c>
      <c r="C493" t="s">
        <v>356</v>
      </c>
      <c r="E493" s="24">
        <v>16032096</v>
      </c>
      <c r="F493" s="19">
        <f t="shared" si="99"/>
        <v>-800000</v>
      </c>
      <c r="G493" s="25">
        <v>15232096</v>
      </c>
      <c r="H493" s="22">
        <v>12216653</v>
      </c>
      <c r="I493" s="19">
        <f t="shared" si="100"/>
        <v>3015443</v>
      </c>
      <c r="J493" s="19">
        <v>0</v>
      </c>
    </row>
    <row r="494" spans="2:10" x14ac:dyDescent="0.2">
      <c r="B494" s="12">
        <v>12465</v>
      </c>
      <c r="C494" s="29" t="s">
        <v>473</v>
      </c>
      <c r="E494" s="24">
        <v>675235</v>
      </c>
      <c r="F494" s="19">
        <f t="shared" si="99"/>
        <v>0</v>
      </c>
      <c r="G494" s="25">
        <v>675235</v>
      </c>
      <c r="H494" s="22">
        <v>669496</v>
      </c>
      <c r="I494" s="19">
        <f t="shared" si="100"/>
        <v>5739</v>
      </c>
      <c r="J494" s="19">
        <v>0</v>
      </c>
    </row>
    <row r="495" spans="2:10" x14ac:dyDescent="0.2">
      <c r="B495" s="12">
        <v>12541</v>
      </c>
      <c r="C495" s="29" t="s">
        <v>410</v>
      </c>
      <c r="E495" s="24">
        <v>485000</v>
      </c>
      <c r="F495" s="19">
        <f t="shared" si="99"/>
        <v>0</v>
      </c>
      <c r="G495" s="25">
        <v>485000</v>
      </c>
      <c r="H495" s="22">
        <v>409897</v>
      </c>
      <c r="I495" s="19">
        <f t="shared" si="100"/>
        <v>75103</v>
      </c>
      <c r="J495" s="19">
        <v>0</v>
      </c>
    </row>
    <row r="496" spans="2:10" x14ac:dyDescent="0.2">
      <c r="B496" s="12">
        <v>12564</v>
      </c>
      <c r="C496" s="29" t="s">
        <v>449</v>
      </c>
      <c r="E496" s="24">
        <v>775000</v>
      </c>
      <c r="F496" s="19">
        <f>G496-E496</f>
        <v>0</v>
      </c>
      <c r="G496" s="25">
        <v>775000</v>
      </c>
      <c r="H496" s="22">
        <v>736250</v>
      </c>
      <c r="I496" s="19">
        <f t="shared" si="100"/>
        <v>38750</v>
      </c>
      <c r="J496" s="19">
        <v>0</v>
      </c>
    </row>
    <row r="497" spans="1:10" x14ac:dyDescent="0.2">
      <c r="B497" s="12">
        <v>16003</v>
      </c>
      <c r="C497" t="s">
        <v>241</v>
      </c>
      <c r="E497" s="24">
        <v>17567934</v>
      </c>
      <c r="F497" s="19">
        <f t="shared" si="99"/>
        <v>0</v>
      </c>
      <c r="G497" s="25">
        <v>17567934</v>
      </c>
      <c r="H497" s="22">
        <v>17567435</v>
      </c>
      <c r="I497" s="19">
        <f t="shared" si="100"/>
        <v>499</v>
      </c>
      <c r="J497" s="19">
        <v>0</v>
      </c>
    </row>
    <row r="498" spans="1:10" x14ac:dyDescent="0.2">
      <c r="B498" s="12">
        <v>16053</v>
      </c>
      <c r="C498" t="s">
        <v>242</v>
      </c>
      <c r="E498" s="24">
        <v>58909714</v>
      </c>
      <c r="F498" s="19">
        <f t="shared" si="99"/>
        <v>0</v>
      </c>
      <c r="G498" s="25">
        <v>58909714</v>
      </c>
      <c r="H498" s="22">
        <v>58909708</v>
      </c>
      <c r="I498" s="19">
        <f t="shared" si="100"/>
        <v>6</v>
      </c>
      <c r="J498" s="19">
        <v>0</v>
      </c>
    </row>
    <row r="499" spans="1:10" x14ac:dyDescent="0.2">
      <c r="B499" s="12">
        <v>16070</v>
      </c>
      <c r="C499" t="s">
        <v>243</v>
      </c>
      <c r="E499" s="24">
        <v>10522428</v>
      </c>
      <c r="F499" s="19">
        <f t="shared" si="99"/>
        <v>0</v>
      </c>
      <c r="G499" s="25">
        <v>10522428</v>
      </c>
      <c r="H499" s="22">
        <v>10327403</v>
      </c>
      <c r="I499" s="19">
        <f t="shared" si="100"/>
        <v>195025</v>
      </c>
      <c r="J499" s="19">
        <v>0</v>
      </c>
    </row>
    <row r="500" spans="1:10" x14ac:dyDescent="0.2">
      <c r="B500" s="12">
        <v>19001</v>
      </c>
      <c r="C500" s="29" t="s">
        <v>423</v>
      </c>
      <c r="E500" s="24">
        <v>2201244</v>
      </c>
      <c r="F500" s="19">
        <f>G500-E500</f>
        <v>0</v>
      </c>
      <c r="G500" s="19">
        <v>2201244</v>
      </c>
      <c r="H500" s="19">
        <v>1850000</v>
      </c>
      <c r="I500" s="19">
        <f t="shared" si="100"/>
        <v>351244</v>
      </c>
      <c r="J500" s="19">
        <v>0</v>
      </c>
    </row>
    <row r="501" spans="1:10" x14ac:dyDescent="0.2">
      <c r="A501" s="37" t="s">
        <v>494</v>
      </c>
      <c r="C501" s="5" t="s">
        <v>101</v>
      </c>
      <c r="E501" s="23">
        <f>SUM(E475:E500)</f>
        <v>614939803</v>
      </c>
      <c r="F501" s="23">
        <f t="shared" ref="F501:J501" si="101">SUM(F475:F500)</f>
        <v>1479930</v>
      </c>
      <c r="G501" s="23">
        <f t="shared" si="101"/>
        <v>616419733</v>
      </c>
      <c r="H501" s="23">
        <f t="shared" si="101"/>
        <v>603624961</v>
      </c>
      <c r="I501" s="23">
        <f t="shared" si="101"/>
        <v>12735624</v>
      </c>
      <c r="J501" s="23">
        <f t="shared" si="101"/>
        <v>59148</v>
      </c>
    </row>
    <row r="502" spans="1:10" ht="12.2" customHeight="1" x14ac:dyDescent="0.2">
      <c r="G502" s="1"/>
      <c r="H502" s="1"/>
    </row>
    <row r="503" spans="1:10" ht="15.75" x14ac:dyDescent="0.25">
      <c r="B503" s="6" t="s">
        <v>244</v>
      </c>
      <c r="D503" s="6"/>
      <c r="G503" s="1"/>
      <c r="H503" s="1"/>
    </row>
    <row r="504" spans="1:10" x14ac:dyDescent="0.2">
      <c r="B504" s="12">
        <v>10010</v>
      </c>
      <c r="C504" t="s">
        <v>124</v>
      </c>
      <c r="E504" s="24">
        <v>252955</v>
      </c>
      <c r="F504" s="19">
        <f>G504-E504</f>
        <v>0</v>
      </c>
      <c r="G504" s="25">
        <v>252955</v>
      </c>
      <c r="H504" s="22">
        <v>243498</v>
      </c>
      <c r="I504" s="19">
        <f t="shared" ref="I504:I507" si="102">G504-H504-J504</f>
        <v>9457</v>
      </c>
      <c r="J504" s="19">
        <v>0</v>
      </c>
    </row>
    <row r="505" spans="1:10" x14ac:dyDescent="0.2">
      <c r="B505" s="12">
        <v>10020</v>
      </c>
      <c r="C505" t="s">
        <v>125</v>
      </c>
      <c r="E505" s="24">
        <v>31079</v>
      </c>
      <c r="F505" s="19">
        <f>G505-E505</f>
        <v>0</v>
      </c>
      <c r="G505" s="25">
        <v>31079</v>
      </c>
      <c r="H505" s="22">
        <v>29314</v>
      </c>
      <c r="I505" s="19">
        <f t="shared" si="102"/>
        <v>1765</v>
      </c>
      <c r="J505" s="19">
        <v>0</v>
      </c>
    </row>
    <row r="506" spans="1:10" x14ac:dyDescent="0.2">
      <c r="B506" s="12">
        <v>10050</v>
      </c>
      <c r="C506" t="s">
        <v>126</v>
      </c>
      <c r="E506" s="24">
        <v>1</v>
      </c>
      <c r="F506" s="19">
        <f>G506-E506</f>
        <v>0</v>
      </c>
      <c r="G506" s="25">
        <v>1</v>
      </c>
      <c r="H506" s="22">
        <v>0</v>
      </c>
      <c r="I506" s="19">
        <f t="shared" si="102"/>
        <v>1</v>
      </c>
      <c r="J506" s="19">
        <v>0</v>
      </c>
    </row>
    <row r="507" spans="1:10" x14ac:dyDescent="0.2">
      <c r="B507" s="12">
        <v>19001</v>
      </c>
      <c r="C507" s="29" t="s">
        <v>423</v>
      </c>
      <c r="E507" s="19">
        <v>1242</v>
      </c>
      <c r="F507" s="19">
        <f>G507-E507</f>
        <v>0</v>
      </c>
      <c r="G507" s="19">
        <v>1242</v>
      </c>
      <c r="H507" s="19">
        <v>-1334</v>
      </c>
      <c r="I507" s="19">
        <f t="shared" si="102"/>
        <v>2576</v>
      </c>
      <c r="J507" s="19">
        <v>0</v>
      </c>
    </row>
    <row r="508" spans="1:10" ht="15" x14ac:dyDescent="0.35">
      <c r="A508" s="37" t="s">
        <v>494</v>
      </c>
      <c r="C508" s="5" t="s">
        <v>101</v>
      </c>
      <c r="E508" s="26">
        <f>SUM(E504:E507)</f>
        <v>285277</v>
      </c>
      <c r="F508" s="26">
        <f t="shared" ref="F508:J508" si="103">SUM(F504:F507)</f>
        <v>0</v>
      </c>
      <c r="G508" s="26">
        <f t="shared" si="103"/>
        <v>285277</v>
      </c>
      <c r="H508" s="26">
        <f t="shared" si="103"/>
        <v>271478</v>
      </c>
      <c r="I508" s="26">
        <f t="shared" si="103"/>
        <v>13799</v>
      </c>
      <c r="J508" s="26">
        <f t="shared" si="103"/>
        <v>0</v>
      </c>
    </row>
    <row r="509" spans="1:10" ht="15" x14ac:dyDescent="0.35">
      <c r="A509" s="37" t="s">
        <v>495</v>
      </c>
      <c r="C509" s="5" t="s">
        <v>108</v>
      </c>
      <c r="E509" s="26">
        <f t="shared" ref="E509:J509" si="104">SUMIF($A422:$A508,"B3",E422:E508)</f>
        <v>1803281665</v>
      </c>
      <c r="F509" s="26">
        <f t="shared" si="104"/>
        <v>-3310524</v>
      </c>
      <c r="G509" s="26">
        <f t="shared" si="104"/>
        <v>1799971141</v>
      </c>
      <c r="H509" s="26">
        <f t="shared" si="104"/>
        <v>1785336816</v>
      </c>
      <c r="I509" s="26">
        <f t="shared" si="104"/>
        <v>14514717</v>
      </c>
      <c r="J509" s="26">
        <f t="shared" si="104"/>
        <v>119608</v>
      </c>
    </row>
    <row r="510" spans="1:10" ht="12.2" customHeight="1" x14ac:dyDescent="0.2">
      <c r="G510" s="1"/>
      <c r="H510" s="1"/>
    </row>
    <row r="511" spans="1:10" ht="18.75" x14ac:dyDescent="0.3">
      <c r="B511" s="3" t="s">
        <v>245</v>
      </c>
      <c r="G511" s="1"/>
      <c r="H511" s="1"/>
    </row>
    <row r="512" spans="1:10" ht="15.75" x14ac:dyDescent="0.25">
      <c r="B512" s="6" t="s">
        <v>246</v>
      </c>
      <c r="D512" s="6"/>
      <c r="G512" s="1"/>
      <c r="H512" s="1"/>
    </row>
    <row r="513" spans="2:10" x14ac:dyDescent="0.2">
      <c r="B513" s="12">
        <v>10010</v>
      </c>
      <c r="C513" t="s">
        <v>124</v>
      </c>
      <c r="E513" s="24">
        <v>133576093</v>
      </c>
      <c r="F513" s="19">
        <f t="shared" ref="F513:F549" si="105">G513-E513</f>
        <v>-547803</v>
      </c>
      <c r="G513" s="25">
        <v>133028290</v>
      </c>
      <c r="H513" s="22">
        <v>131055940</v>
      </c>
      <c r="I513" s="19">
        <f t="shared" ref="I513:I549" si="106">G513-H513-J513</f>
        <v>1972350</v>
      </c>
      <c r="J513" s="19">
        <v>0</v>
      </c>
    </row>
    <row r="514" spans="2:10" x14ac:dyDescent="0.2">
      <c r="B514" s="12">
        <v>10020</v>
      </c>
      <c r="C514" t="s">
        <v>125</v>
      </c>
      <c r="E514" s="24">
        <f>5535392+128408621</f>
        <v>133944013</v>
      </c>
      <c r="F514" s="19">
        <f t="shared" si="105"/>
        <v>3400000</v>
      </c>
      <c r="G514" s="25">
        <v>137344013</v>
      </c>
      <c r="H514" s="22">
        <v>134950660</v>
      </c>
      <c r="I514" s="19">
        <f t="shared" si="106"/>
        <v>463238</v>
      </c>
      <c r="J514" s="19">
        <v>1930115</v>
      </c>
    </row>
    <row r="515" spans="2:10" x14ac:dyDescent="0.2">
      <c r="B515" s="12">
        <v>10050</v>
      </c>
      <c r="C515" t="s">
        <v>126</v>
      </c>
      <c r="E515" s="24">
        <v>1</v>
      </c>
      <c r="F515" s="19">
        <f t="shared" si="105"/>
        <v>0</v>
      </c>
      <c r="G515" s="25">
        <v>1</v>
      </c>
      <c r="H515" s="22">
        <v>0</v>
      </c>
      <c r="I515" s="19">
        <f t="shared" si="106"/>
        <v>1</v>
      </c>
      <c r="J515" s="19">
        <v>0</v>
      </c>
    </row>
    <row r="516" spans="2:10" x14ac:dyDescent="0.2">
      <c r="B516" s="12">
        <v>12121</v>
      </c>
      <c r="C516" s="29" t="s">
        <v>522</v>
      </c>
      <c r="E516" s="24">
        <v>208050</v>
      </c>
      <c r="F516" s="19">
        <f t="shared" si="105"/>
        <v>0</v>
      </c>
      <c r="G516" s="25">
        <v>208050</v>
      </c>
      <c r="H516" s="22">
        <v>156040</v>
      </c>
      <c r="I516" s="19">
        <f t="shared" si="106"/>
        <v>52010</v>
      </c>
      <c r="J516" s="19">
        <v>0</v>
      </c>
    </row>
    <row r="517" spans="2:10" x14ac:dyDescent="0.2">
      <c r="B517" s="12">
        <v>12197</v>
      </c>
      <c r="C517" s="29" t="s">
        <v>512</v>
      </c>
      <c r="E517" s="24">
        <v>181585</v>
      </c>
      <c r="F517" s="19">
        <f t="shared" si="105"/>
        <v>0</v>
      </c>
      <c r="G517" s="25">
        <v>181585</v>
      </c>
      <c r="H517" s="22">
        <v>87420</v>
      </c>
      <c r="I517" s="19">
        <f t="shared" si="106"/>
        <v>94165</v>
      </c>
      <c r="J517" s="19">
        <v>0</v>
      </c>
    </row>
    <row r="518" spans="2:10" x14ac:dyDescent="0.2">
      <c r="B518" s="12">
        <v>12202</v>
      </c>
      <c r="C518" t="s">
        <v>247</v>
      </c>
      <c r="E518" s="24">
        <v>725059</v>
      </c>
      <c r="F518" s="19">
        <f t="shared" si="105"/>
        <v>0</v>
      </c>
      <c r="G518" s="25">
        <v>725059</v>
      </c>
      <c r="H518" s="22">
        <v>645063</v>
      </c>
      <c r="I518" s="19">
        <f t="shared" si="106"/>
        <v>79996</v>
      </c>
      <c r="J518" s="19">
        <v>0</v>
      </c>
    </row>
    <row r="519" spans="2:10" x14ac:dyDescent="0.2">
      <c r="B519" s="12">
        <v>12239</v>
      </c>
      <c r="C519" s="29" t="s">
        <v>474</v>
      </c>
      <c r="E519" s="24">
        <v>28036000</v>
      </c>
      <c r="F519" s="19">
        <f t="shared" si="105"/>
        <v>2700000</v>
      </c>
      <c r="G519" s="25">
        <v>30736000</v>
      </c>
      <c r="H519" s="22">
        <v>29122731</v>
      </c>
      <c r="I519" s="19">
        <f t="shared" si="106"/>
        <v>1613269</v>
      </c>
      <c r="J519" s="19">
        <v>0</v>
      </c>
    </row>
    <row r="520" spans="2:10" x14ac:dyDescent="0.2">
      <c r="B520" s="12">
        <v>12494</v>
      </c>
      <c r="C520" s="12" t="s">
        <v>23</v>
      </c>
      <c r="E520" s="24">
        <v>100000</v>
      </c>
      <c r="F520" s="19">
        <f t="shared" si="105"/>
        <v>0</v>
      </c>
      <c r="G520" s="25">
        <v>100000</v>
      </c>
      <c r="H520" s="22">
        <v>100000</v>
      </c>
      <c r="I520" s="19">
        <f t="shared" si="106"/>
        <v>0</v>
      </c>
      <c r="J520" s="19">
        <v>0</v>
      </c>
    </row>
    <row r="521" spans="2:10" x14ac:dyDescent="0.2">
      <c r="B521" s="12">
        <v>16020</v>
      </c>
      <c r="C521" s="36" t="s">
        <v>450</v>
      </c>
      <c r="E521" s="24">
        <f>10626122+610000+186000+170000+31000+13000+2279268579</f>
        <v>2290904701</v>
      </c>
      <c r="F521" s="19">
        <f>G521-E521</f>
        <v>71600000</v>
      </c>
      <c r="G521" s="25">
        <v>2362504701</v>
      </c>
      <c r="H521" s="22">
        <v>2347719375</v>
      </c>
      <c r="I521" s="19">
        <f t="shared" si="106"/>
        <v>13579676</v>
      </c>
      <c r="J521" s="19">
        <v>1205650</v>
      </c>
    </row>
    <row r="522" spans="2:10" x14ac:dyDescent="0.2">
      <c r="B522" s="12">
        <v>16061</v>
      </c>
      <c r="C522" t="s">
        <v>249</v>
      </c>
      <c r="E522" s="24">
        <v>38849252</v>
      </c>
      <c r="F522" s="19">
        <f t="shared" si="105"/>
        <v>-600000</v>
      </c>
      <c r="G522" s="25">
        <v>38249252</v>
      </c>
      <c r="H522" s="22">
        <v>37320760</v>
      </c>
      <c r="I522" s="19">
        <f t="shared" si="106"/>
        <v>928492</v>
      </c>
      <c r="J522" s="19">
        <v>0</v>
      </c>
    </row>
    <row r="523" spans="2:10" x14ac:dyDescent="0.2">
      <c r="B523" s="12">
        <v>16071</v>
      </c>
      <c r="C523" t="s">
        <v>250</v>
      </c>
      <c r="E523" s="24">
        <v>755251</v>
      </c>
      <c r="F523" s="19">
        <f t="shared" si="105"/>
        <v>0</v>
      </c>
      <c r="G523" s="25">
        <v>755251</v>
      </c>
      <c r="H523" s="22">
        <v>724861</v>
      </c>
      <c r="I523" s="19">
        <f t="shared" si="106"/>
        <v>30390</v>
      </c>
      <c r="J523" s="19">
        <v>0</v>
      </c>
    </row>
    <row r="524" spans="2:10" x14ac:dyDescent="0.2">
      <c r="B524" s="12">
        <v>16077</v>
      </c>
      <c r="C524" t="s">
        <v>251</v>
      </c>
      <c r="E524" s="24">
        <v>63838417</v>
      </c>
      <c r="F524" s="19">
        <f t="shared" si="105"/>
        <v>-2800000</v>
      </c>
      <c r="G524" s="25">
        <v>61038417</v>
      </c>
      <c r="H524" s="22">
        <v>59932638</v>
      </c>
      <c r="I524" s="19">
        <f t="shared" si="106"/>
        <v>1105779</v>
      </c>
      <c r="J524" s="19">
        <v>0</v>
      </c>
    </row>
    <row r="525" spans="2:10" x14ac:dyDescent="0.2">
      <c r="B525" s="12">
        <v>16090</v>
      </c>
      <c r="C525" t="s">
        <v>252</v>
      </c>
      <c r="E525" s="24">
        <v>107458614</v>
      </c>
      <c r="F525" s="19">
        <f t="shared" si="105"/>
        <v>-3500000</v>
      </c>
      <c r="G525" s="25">
        <v>103958614</v>
      </c>
      <c r="H525" s="22">
        <v>102478267</v>
      </c>
      <c r="I525" s="19">
        <f t="shared" si="106"/>
        <v>1480347</v>
      </c>
      <c r="J525" s="19">
        <v>0</v>
      </c>
    </row>
    <row r="526" spans="2:10" x14ac:dyDescent="0.2">
      <c r="B526" s="12">
        <v>16096</v>
      </c>
      <c r="C526" t="s">
        <v>253</v>
      </c>
      <c r="E526" s="24">
        <v>1</v>
      </c>
      <c r="F526" s="19">
        <f t="shared" si="105"/>
        <v>0</v>
      </c>
      <c r="G526" s="25">
        <v>1</v>
      </c>
      <c r="H526" s="22">
        <v>0</v>
      </c>
      <c r="I526" s="19">
        <f t="shared" si="106"/>
        <v>1</v>
      </c>
      <c r="J526" s="19">
        <v>0</v>
      </c>
    </row>
    <row r="527" spans="2:10" x14ac:dyDescent="0.2">
      <c r="B527" s="12">
        <v>16098</v>
      </c>
      <c r="C527" t="s">
        <v>254</v>
      </c>
      <c r="E527" s="24">
        <v>12000</v>
      </c>
      <c r="F527" s="19">
        <f t="shared" si="105"/>
        <v>0</v>
      </c>
      <c r="G527" s="25">
        <v>12000</v>
      </c>
      <c r="H527" s="22">
        <v>7038</v>
      </c>
      <c r="I527" s="19">
        <f t="shared" si="106"/>
        <v>4962</v>
      </c>
      <c r="J527" s="19">
        <v>0</v>
      </c>
    </row>
    <row r="528" spans="2:10" x14ac:dyDescent="0.2">
      <c r="B528" s="12">
        <v>16105</v>
      </c>
      <c r="C528" t="s">
        <v>255</v>
      </c>
      <c r="E528" s="24">
        <v>1430311</v>
      </c>
      <c r="F528" s="19">
        <f t="shared" si="105"/>
        <v>0</v>
      </c>
      <c r="G528" s="25">
        <v>1430311</v>
      </c>
      <c r="H528" s="22">
        <v>1352463</v>
      </c>
      <c r="I528" s="19">
        <f t="shared" si="106"/>
        <v>77848</v>
      </c>
      <c r="J528" s="19">
        <v>0</v>
      </c>
    </row>
    <row r="529" spans="2:10" x14ac:dyDescent="0.2">
      <c r="B529" s="12">
        <v>16109</v>
      </c>
      <c r="C529" s="29" t="s">
        <v>475</v>
      </c>
      <c r="E529" s="24">
        <v>108935000</v>
      </c>
      <c r="F529" s="19">
        <f t="shared" si="105"/>
        <v>0</v>
      </c>
      <c r="G529" s="25">
        <v>108935000</v>
      </c>
      <c r="H529" s="22">
        <v>108935000</v>
      </c>
      <c r="I529" s="19">
        <f t="shared" si="106"/>
        <v>0</v>
      </c>
      <c r="J529" s="19">
        <v>0</v>
      </c>
    </row>
    <row r="530" spans="2:10" x14ac:dyDescent="0.2">
      <c r="B530" s="12">
        <v>16114</v>
      </c>
      <c r="C530" t="s">
        <v>256</v>
      </c>
      <c r="E530" s="24">
        <f>40000+48024196</f>
        <v>48064196</v>
      </c>
      <c r="F530" s="19">
        <f t="shared" si="105"/>
        <v>-3500000</v>
      </c>
      <c r="G530" s="25">
        <v>44564196</v>
      </c>
      <c r="H530" s="22">
        <v>43113894</v>
      </c>
      <c r="I530" s="19">
        <f t="shared" si="106"/>
        <v>1424602</v>
      </c>
      <c r="J530" s="19">
        <v>25700</v>
      </c>
    </row>
    <row r="531" spans="2:10" x14ac:dyDescent="0.2">
      <c r="B531" s="12">
        <v>16118</v>
      </c>
      <c r="C531" t="s">
        <v>328</v>
      </c>
      <c r="E531" s="24">
        <v>945739</v>
      </c>
      <c r="F531" s="19">
        <f t="shared" si="105"/>
        <v>0</v>
      </c>
      <c r="G531" s="25">
        <v>945739</v>
      </c>
      <c r="H531" s="22">
        <v>945739</v>
      </c>
      <c r="I531" s="19">
        <f t="shared" si="106"/>
        <v>0</v>
      </c>
      <c r="J531" s="19">
        <v>0</v>
      </c>
    </row>
    <row r="532" spans="2:10" x14ac:dyDescent="0.2">
      <c r="B532" s="12">
        <v>16123</v>
      </c>
      <c r="C532" t="s">
        <v>257</v>
      </c>
      <c r="E532" s="24">
        <v>324737</v>
      </c>
      <c r="F532" s="19">
        <f t="shared" si="105"/>
        <v>0</v>
      </c>
      <c r="G532" s="25">
        <v>324737</v>
      </c>
      <c r="H532" s="22">
        <v>324737</v>
      </c>
      <c r="I532" s="19">
        <f t="shared" si="106"/>
        <v>0</v>
      </c>
      <c r="J532" s="19">
        <v>0</v>
      </c>
    </row>
    <row r="533" spans="2:10" x14ac:dyDescent="0.2">
      <c r="B533" s="12">
        <v>16128</v>
      </c>
      <c r="C533" t="s">
        <v>258</v>
      </c>
      <c r="E533" s="24">
        <v>2814792</v>
      </c>
      <c r="F533" s="19">
        <f t="shared" si="105"/>
        <v>0</v>
      </c>
      <c r="G533" s="25">
        <v>2814792</v>
      </c>
      <c r="H533" s="22">
        <v>2564191</v>
      </c>
      <c r="I533" s="19">
        <f t="shared" si="106"/>
        <v>250601</v>
      </c>
      <c r="J533" s="19">
        <v>0</v>
      </c>
    </row>
    <row r="534" spans="2:10" x14ac:dyDescent="0.2">
      <c r="B534" s="12">
        <v>16129</v>
      </c>
      <c r="C534" t="s">
        <v>372</v>
      </c>
      <c r="E534" s="24">
        <v>2528671</v>
      </c>
      <c r="F534" s="19">
        <f t="shared" si="105"/>
        <v>0</v>
      </c>
      <c r="G534" s="25">
        <v>2528671</v>
      </c>
      <c r="H534" s="22">
        <v>2402237</v>
      </c>
      <c r="I534" s="19">
        <f t="shared" si="106"/>
        <v>126434</v>
      </c>
      <c r="J534" s="19">
        <v>0</v>
      </c>
    </row>
    <row r="535" spans="2:10" x14ac:dyDescent="0.2">
      <c r="B535" s="12">
        <v>16139</v>
      </c>
      <c r="C535" t="s">
        <v>160</v>
      </c>
      <c r="E535" s="24">
        <v>150000</v>
      </c>
      <c r="F535" s="19">
        <f t="shared" si="105"/>
        <v>0</v>
      </c>
      <c r="G535" s="25">
        <v>150000</v>
      </c>
      <c r="H535" s="22">
        <v>98987</v>
      </c>
      <c r="I535" s="19">
        <f t="shared" si="106"/>
        <v>51013</v>
      </c>
      <c r="J535" s="19">
        <v>0</v>
      </c>
    </row>
    <row r="536" spans="2:10" x14ac:dyDescent="0.2">
      <c r="B536" s="12">
        <v>16146</v>
      </c>
      <c r="C536" t="s">
        <v>259</v>
      </c>
      <c r="E536" s="24">
        <v>602013</v>
      </c>
      <c r="F536" s="19">
        <f t="shared" si="105"/>
        <v>0</v>
      </c>
      <c r="G536" s="25">
        <v>602013</v>
      </c>
      <c r="H536" s="22">
        <v>535807</v>
      </c>
      <c r="I536" s="19">
        <f t="shared" si="106"/>
        <v>66206</v>
      </c>
      <c r="J536" s="19">
        <v>0</v>
      </c>
    </row>
    <row r="537" spans="2:10" x14ac:dyDescent="0.2">
      <c r="B537" s="12">
        <v>16147</v>
      </c>
      <c r="C537" t="s">
        <v>68</v>
      </c>
      <c r="E537" s="24">
        <v>5000000</v>
      </c>
      <c r="F537" s="19">
        <f t="shared" si="105"/>
        <v>0</v>
      </c>
      <c r="G537" s="25">
        <v>5000000</v>
      </c>
      <c r="H537" s="22">
        <v>5000000</v>
      </c>
      <c r="I537" s="19">
        <f t="shared" si="106"/>
        <v>0</v>
      </c>
      <c r="J537" s="19">
        <v>0</v>
      </c>
    </row>
    <row r="538" spans="2:10" x14ac:dyDescent="0.2">
      <c r="B538" s="12">
        <v>16148</v>
      </c>
      <c r="C538" t="s">
        <v>260</v>
      </c>
      <c r="E538" s="24">
        <v>479666</v>
      </c>
      <c r="F538" s="19">
        <f t="shared" si="105"/>
        <v>0</v>
      </c>
      <c r="G538" s="25">
        <v>479666</v>
      </c>
      <c r="H538" s="22">
        <v>455683</v>
      </c>
      <c r="I538" s="19">
        <f t="shared" si="106"/>
        <v>23983</v>
      </c>
      <c r="J538" s="19">
        <v>0</v>
      </c>
    </row>
    <row r="539" spans="2:10" x14ac:dyDescent="0.2">
      <c r="B539" s="12">
        <v>16149</v>
      </c>
      <c r="C539" t="s">
        <v>261</v>
      </c>
      <c r="E539" s="24">
        <v>5210676</v>
      </c>
      <c r="F539" s="19">
        <f t="shared" si="105"/>
        <v>0</v>
      </c>
      <c r="G539" s="25">
        <v>5210676</v>
      </c>
      <c r="H539" s="22">
        <v>5210676</v>
      </c>
      <c r="I539" s="19">
        <f t="shared" si="106"/>
        <v>0</v>
      </c>
      <c r="J539" s="19">
        <v>0</v>
      </c>
    </row>
    <row r="540" spans="2:10" x14ac:dyDescent="0.2">
      <c r="B540" s="12">
        <v>16157</v>
      </c>
      <c r="C540" t="s">
        <v>263</v>
      </c>
      <c r="E540" s="24">
        <v>18966800</v>
      </c>
      <c r="F540" s="19">
        <f t="shared" si="105"/>
        <v>4300000</v>
      </c>
      <c r="G540" s="25">
        <v>23266800</v>
      </c>
      <c r="H540" s="22">
        <v>22702018</v>
      </c>
      <c r="I540" s="19">
        <f t="shared" si="106"/>
        <v>564782</v>
      </c>
      <c r="J540" s="19">
        <v>0</v>
      </c>
    </row>
    <row r="541" spans="2:10" x14ac:dyDescent="0.2">
      <c r="B541" s="12">
        <v>16159</v>
      </c>
      <c r="C541" t="s">
        <v>265</v>
      </c>
      <c r="E541" s="24">
        <v>15579200</v>
      </c>
      <c r="F541" s="19">
        <f t="shared" si="105"/>
        <v>10000000</v>
      </c>
      <c r="G541" s="25">
        <v>25579200</v>
      </c>
      <c r="H541" s="22">
        <v>25579200</v>
      </c>
      <c r="I541" s="19">
        <f t="shared" si="106"/>
        <v>0</v>
      </c>
      <c r="J541" s="19">
        <v>0</v>
      </c>
    </row>
    <row r="542" spans="2:10" x14ac:dyDescent="0.2">
      <c r="B542" s="12">
        <v>16160</v>
      </c>
      <c r="C542" t="s">
        <v>266</v>
      </c>
      <c r="E542" s="24">
        <v>1125199</v>
      </c>
      <c r="F542" s="19">
        <f t="shared" si="105"/>
        <v>0</v>
      </c>
      <c r="G542" s="25">
        <v>1125199</v>
      </c>
      <c r="H542" s="22">
        <v>825272</v>
      </c>
      <c r="I542" s="19">
        <f t="shared" si="106"/>
        <v>262427</v>
      </c>
      <c r="J542" s="19">
        <v>37500</v>
      </c>
    </row>
    <row r="543" spans="2:10" x14ac:dyDescent="0.2">
      <c r="B543" s="12">
        <v>16174</v>
      </c>
      <c r="C543" t="s">
        <v>78</v>
      </c>
      <c r="E543" s="24">
        <f>450439+3453326</f>
        <v>3903765</v>
      </c>
      <c r="F543" s="19">
        <f t="shared" si="105"/>
        <v>0</v>
      </c>
      <c r="G543" s="25">
        <v>3903765</v>
      </c>
      <c r="H543" s="22">
        <v>3270516</v>
      </c>
      <c r="I543" s="19">
        <f t="shared" si="106"/>
        <v>182810</v>
      </c>
      <c r="J543" s="19">
        <v>450439</v>
      </c>
    </row>
    <row r="544" spans="2:10" x14ac:dyDescent="0.2">
      <c r="B544" s="12">
        <v>16177</v>
      </c>
      <c r="C544" t="s">
        <v>267</v>
      </c>
      <c r="E544" s="24">
        <v>1837378</v>
      </c>
      <c r="F544" s="19">
        <f t="shared" si="105"/>
        <v>0</v>
      </c>
      <c r="G544" s="25">
        <v>1837378</v>
      </c>
      <c r="H544" s="22">
        <v>1745510</v>
      </c>
      <c r="I544" s="19">
        <f t="shared" si="106"/>
        <v>91868</v>
      </c>
      <c r="J544" s="19">
        <v>0</v>
      </c>
    </row>
    <row r="545" spans="1:10" x14ac:dyDescent="0.2">
      <c r="B545" s="12">
        <v>16259</v>
      </c>
      <c r="C545" s="29" t="s">
        <v>451</v>
      </c>
      <c r="E545" s="24">
        <v>566656</v>
      </c>
      <c r="F545" s="19">
        <f>G545-E545</f>
        <v>0</v>
      </c>
      <c r="G545" s="25">
        <v>566656</v>
      </c>
      <c r="H545" s="22">
        <v>538320</v>
      </c>
      <c r="I545" s="19">
        <f t="shared" si="106"/>
        <v>28336</v>
      </c>
      <c r="J545" s="19">
        <v>0</v>
      </c>
    </row>
    <row r="546" spans="1:10" x14ac:dyDescent="0.2">
      <c r="B546" s="12">
        <v>17029</v>
      </c>
      <c r="C546" s="29" t="s">
        <v>478</v>
      </c>
      <c r="E546" s="24">
        <v>5364</v>
      </c>
      <c r="F546" s="19">
        <f t="shared" si="105"/>
        <v>0</v>
      </c>
      <c r="G546" s="25">
        <v>5364</v>
      </c>
      <c r="H546" s="22">
        <v>5364</v>
      </c>
      <c r="I546" s="19">
        <f t="shared" si="106"/>
        <v>0</v>
      </c>
      <c r="J546" s="19">
        <v>0</v>
      </c>
    </row>
    <row r="547" spans="1:10" x14ac:dyDescent="0.2">
      <c r="B547" s="12">
        <v>17032</v>
      </c>
      <c r="C547" s="29" t="s">
        <v>476</v>
      </c>
      <c r="E547" s="24">
        <v>137826</v>
      </c>
      <c r="F547" s="19">
        <f t="shared" si="105"/>
        <v>0</v>
      </c>
      <c r="G547" s="25">
        <v>137826</v>
      </c>
      <c r="H547" s="22">
        <v>130935</v>
      </c>
      <c r="I547" s="19">
        <f t="shared" si="106"/>
        <v>6891</v>
      </c>
      <c r="J547" s="19">
        <v>0</v>
      </c>
    </row>
    <row r="548" spans="1:10" x14ac:dyDescent="0.2">
      <c r="B548" s="12">
        <v>17083</v>
      </c>
      <c r="C548" s="29" t="s">
        <v>477</v>
      </c>
      <c r="E548" s="24">
        <v>83761</v>
      </c>
      <c r="F548" s="19">
        <f t="shared" si="105"/>
        <v>0</v>
      </c>
      <c r="G548" s="25">
        <v>83761</v>
      </c>
      <c r="H548" s="22">
        <v>79573</v>
      </c>
      <c r="I548" s="19">
        <f t="shared" si="106"/>
        <v>4188</v>
      </c>
      <c r="J548" s="19">
        <v>0</v>
      </c>
    </row>
    <row r="549" spans="1:10" x14ac:dyDescent="0.2">
      <c r="B549" s="12">
        <v>19001</v>
      </c>
      <c r="C549" s="29" t="s">
        <v>423</v>
      </c>
      <c r="E549" s="24">
        <v>0</v>
      </c>
      <c r="F549" s="19">
        <f t="shared" si="105"/>
        <v>0</v>
      </c>
      <c r="G549" s="25">
        <v>0</v>
      </c>
      <c r="H549" s="22">
        <v>-4378578</v>
      </c>
      <c r="I549" s="19">
        <f t="shared" si="106"/>
        <v>4378578</v>
      </c>
      <c r="J549" s="19">
        <v>0</v>
      </c>
    </row>
    <row r="550" spans="1:10" x14ac:dyDescent="0.2">
      <c r="A550" s="37" t="s">
        <v>494</v>
      </c>
      <c r="C550" s="5" t="s">
        <v>101</v>
      </c>
      <c r="E550" s="23">
        <f>SUM(E513:E549)</f>
        <v>3017280787</v>
      </c>
      <c r="F550" s="23">
        <f t="shared" ref="F550:J550" si="107">SUM(F513:F549)</f>
        <v>81052197</v>
      </c>
      <c r="G550" s="23">
        <f t="shared" si="107"/>
        <v>3098332984</v>
      </c>
      <c r="H550" s="23">
        <f t="shared" si="107"/>
        <v>3065738337</v>
      </c>
      <c r="I550" s="23">
        <f t="shared" si="107"/>
        <v>28945243</v>
      </c>
      <c r="J550" s="23">
        <f t="shared" si="107"/>
        <v>3649404</v>
      </c>
    </row>
    <row r="551" spans="1:10" ht="15" x14ac:dyDescent="0.35">
      <c r="C551" s="5"/>
      <c r="E551" s="11"/>
      <c r="F551" s="11"/>
      <c r="G551" s="11"/>
      <c r="H551" s="11"/>
      <c r="I551" s="11"/>
      <c r="J551" s="11"/>
    </row>
    <row r="552" spans="1:10" ht="15.75" x14ac:dyDescent="0.25">
      <c r="B552" s="6" t="s">
        <v>403</v>
      </c>
      <c r="D552" s="6"/>
      <c r="G552" s="1"/>
      <c r="H552" s="1"/>
    </row>
    <row r="553" spans="1:10" x14ac:dyDescent="0.2">
      <c r="B553" s="12">
        <v>10010</v>
      </c>
      <c r="C553" t="s">
        <v>124</v>
      </c>
      <c r="E553" s="24">
        <v>2432236</v>
      </c>
      <c r="F553" s="19">
        <f>G553-E553</f>
        <v>0</v>
      </c>
      <c r="G553" s="25">
        <v>2432236</v>
      </c>
      <c r="H553" s="22">
        <v>2136329</v>
      </c>
      <c r="I553" s="19">
        <f t="shared" ref="I553:I557" si="108">G553-H553-J553</f>
        <v>295907</v>
      </c>
      <c r="J553" s="19">
        <v>0</v>
      </c>
    </row>
    <row r="554" spans="1:10" x14ac:dyDescent="0.2">
      <c r="B554" s="12">
        <v>10020</v>
      </c>
      <c r="C554" t="s">
        <v>125</v>
      </c>
      <c r="E554" s="24">
        <f>42556+233905</f>
        <v>276461</v>
      </c>
      <c r="F554" s="19">
        <f>G554-E554</f>
        <v>0</v>
      </c>
      <c r="G554" s="25">
        <v>276461</v>
      </c>
      <c r="H554" s="22">
        <v>162575</v>
      </c>
      <c r="I554" s="19">
        <f t="shared" si="108"/>
        <v>113886</v>
      </c>
      <c r="J554" s="19">
        <v>0</v>
      </c>
    </row>
    <row r="555" spans="1:10" x14ac:dyDescent="0.2">
      <c r="B555" s="12">
        <v>10050</v>
      </c>
      <c r="C555" t="s">
        <v>126</v>
      </c>
      <c r="E555" s="24">
        <v>1</v>
      </c>
      <c r="F555" s="19">
        <f>G555-E555</f>
        <v>0</v>
      </c>
      <c r="G555" s="25">
        <v>1</v>
      </c>
      <c r="H555" s="22">
        <v>0</v>
      </c>
      <c r="I555" s="19">
        <f t="shared" si="108"/>
        <v>1</v>
      </c>
      <c r="J555" s="19">
        <v>0</v>
      </c>
    </row>
    <row r="556" spans="1:10" x14ac:dyDescent="0.2">
      <c r="B556" s="12">
        <v>16260</v>
      </c>
      <c r="C556" s="29" t="s">
        <v>452</v>
      </c>
      <c r="E556" s="24">
        <v>6390065</v>
      </c>
      <c r="F556" s="19">
        <f>G556-E556</f>
        <v>0</v>
      </c>
      <c r="G556" s="25">
        <v>6390065</v>
      </c>
      <c r="H556" s="22">
        <v>6240432</v>
      </c>
      <c r="I556" s="19">
        <f t="shared" si="108"/>
        <v>149633</v>
      </c>
      <c r="J556" s="19">
        <v>0</v>
      </c>
    </row>
    <row r="557" spans="1:10" x14ac:dyDescent="0.2">
      <c r="B557" s="12">
        <v>19001</v>
      </c>
      <c r="C557" s="29" t="s">
        <v>423</v>
      </c>
      <c r="E557" s="19">
        <v>19319</v>
      </c>
      <c r="F557" s="19">
        <f>G557-E557</f>
        <v>0</v>
      </c>
      <c r="G557" s="19">
        <v>19319</v>
      </c>
      <c r="H557" s="19">
        <v>7644</v>
      </c>
      <c r="I557" s="19">
        <f t="shared" si="108"/>
        <v>11675</v>
      </c>
      <c r="J557" s="19">
        <v>0</v>
      </c>
    </row>
    <row r="558" spans="1:10" x14ac:dyDescent="0.2">
      <c r="A558" s="37" t="s">
        <v>494</v>
      </c>
      <c r="C558" s="5" t="s">
        <v>101</v>
      </c>
      <c r="E558" s="23">
        <f>SUM(E553:E557)</f>
        <v>9118082</v>
      </c>
      <c r="F558" s="23">
        <f t="shared" ref="F558:J558" si="109">SUM(F553:F557)</f>
        <v>0</v>
      </c>
      <c r="G558" s="23">
        <f t="shared" si="109"/>
        <v>9118082</v>
      </c>
      <c r="H558" s="23">
        <f t="shared" si="109"/>
        <v>8546980</v>
      </c>
      <c r="I558" s="23">
        <f t="shared" si="109"/>
        <v>571102</v>
      </c>
      <c r="J558" s="23">
        <f t="shared" si="109"/>
        <v>0</v>
      </c>
    </row>
    <row r="559" spans="1:10" ht="15" x14ac:dyDescent="0.35">
      <c r="C559" s="5"/>
      <c r="E559" s="11"/>
      <c r="F559" s="11"/>
      <c r="G559" s="11"/>
      <c r="H559" s="11"/>
      <c r="I559" s="11"/>
      <c r="J559" s="11"/>
    </row>
    <row r="560" spans="1:10" ht="15.75" x14ac:dyDescent="0.25">
      <c r="B560" s="6" t="s">
        <v>481</v>
      </c>
      <c r="D560" s="6"/>
      <c r="G560" s="1"/>
      <c r="H560" s="1"/>
    </row>
    <row r="561" spans="1:10" x14ac:dyDescent="0.2">
      <c r="B561" s="12">
        <v>10010</v>
      </c>
      <c r="C561" t="s">
        <v>124</v>
      </c>
      <c r="E561" s="24">
        <v>6662045</v>
      </c>
      <c r="F561" s="19">
        <f t="shared" ref="F561:F573" si="110">G561-E561</f>
        <v>39896</v>
      </c>
      <c r="G561" s="25">
        <v>6701941</v>
      </c>
      <c r="H561" s="22">
        <v>6388528</v>
      </c>
      <c r="I561" s="19">
        <f t="shared" ref="I561:I574" si="111">G561-H561-J561</f>
        <v>313413</v>
      </c>
      <c r="J561" s="19">
        <v>0</v>
      </c>
    </row>
    <row r="562" spans="1:10" x14ac:dyDescent="0.2">
      <c r="B562" s="12">
        <v>10020</v>
      </c>
      <c r="C562" t="s">
        <v>125</v>
      </c>
      <c r="E562" s="24">
        <v>1616205</v>
      </c>
      <c r="F562" s="19">
        <f t="shared" si="110"/>
        <v>0</v>
      </c>
      <c r="G562" s="25">
        <v>1616205</v>
      </c>
      <c r="H562" s="22">
        <v>1570357</v>
      </c>
      <c r="I562" s="19">
        <f t="shared" si="111"/>
        <v>45848</v>
      </c>
      <c r="J562" s="19">
        <v>0</v>
      </c>
    </row>
    <row r="563" spans="1:10" x14ac:dyDescent="0.2">
      <c r="B563" s="12">
        <v>10050</v>
      </c>
      <c r="C563" t="s">
        <v>126</v>
      </c>
      <c r="E563" s="24">
        <v>1</v>
      </c>
      <c r="F563" s="19">
        <f t="shared" si="110"/>
        <v>0</v>
      </c>
      <c r="G563" s="25">
        <v>1</v>
      </c>
      <c r="H563" s="22">
        <v>0</v>
      </c>
      <c r="I563" s="19">
        <f t="shared" si="111"/>
        <v>1</v>
      </c>
      <c r="J563" s="19">
        <v>0</v>
      </c>
    </row>
    <row r="564" spans="1:10" x14ac:dyDescent="0.2">
      <c r="B564" s="12">
        <v>12037</v>
      </c>
      <c r="C564" s="29" t="s">
        <v>479</v>
      </c>
      <c r="E564" s="24">
        <f>1073265+1522</f>
        <v>1074787</v>
      </c>
      <c r="F564" s="19">
        <f t="shared" si="110"/>
        <v>0</v>
      </c>
      <c r="G564" s="25">
        <v>1074787</v>
      </c>
      <c r="H564" s="22">
        <v>211760</v>
      </c>
      <c r="I564" s="19">
        <f t="shared" si="111"/>
        <v>0</v>
      </c>
      <c r="J564" s="19">
        <v>863027</v>
      </c>
    </row>
    <row r="565" spans="1:10" x14ac:dyDescent="0.2">
      <c r="B565" s="12">
        <v>12060</v>
      </c>
      <c r="C565" t="s">
        <v>0</v>
      </c>
      <c r="E565" s="24">
        <v>3945388</v>
      </c>
      <c r="F565" s="19">
        <f t="shared" si="110"/>
        <v>0</v>
      </c>
      <c r="G565" s="25">
        <v>3945388</v>
      </c>
      <c r="H565" s="22">
        <v>3601428</v>
      </c>
      <c r="I565" s="19">
        <f t="shared" si="111"/>
        <v>343960</v>
      </c>
      <c r="J565" s="19">
        <v>0</v>
      </c>
    </row>
    <row r="566" spans="1:10" x14ac:dyDescent="0.2">
      <c r="B566" s="12">
        <v>12301</v>
      </c>
      <c r="C566" t="s">
        <v>90</v>
      </c>
      <c r="E566" s="24">
        <v>653416</v>
      </c>
      <c r="F566" s="19">
        <f t="shared" si="110"/>
        <v>0</v>
      </c>
      <c r="G566" s="25">
        <v>653416</v>
      </c>
      <c r="H566" s="22">
        <v>556207</v>
      </c>
      <c r="I566" s="19">
        <f t="shared" si="111"/>
        <v>97209</v>
      </c>
      <c r="J566" s="19">
        <v>0</v>
      </c>
    </row>
    <row r="567" spans="1:10" x14ac:dyDescent="0.2">
      <c r="B567" s="12">
        <v>16004</v>
      </c>
      <c r="C567" t="s">
        <v>2</v>
      </c>
      <c r="E567" s="24">
        <v>7460892</v>
      </c>
      <c r="F567" s="19">
        <f t="shared" si="110"/>
        <v>0</v>
      </c>
      <c r="G567" s="25">
        <v>7460892</v>
      </c>
      <c r="H567" s="22">
        <v>7460892</v>
      </c>
      <c r="I567" s="19">
        <f t="shared" si="111"/>
        <v>0</v>
      </c>
      <c r="J567" s="19">
        <v>0</v>
      </c>
    </row>
    <row r="568" spans="1:10" x14ac:dyDescent="0.2">
      <c r="B568" s="12">
        <v>16040</v>
      </c>
      <c r="C568" t="s">
        <v>294</v>
      </c>
      <c r="E568" s="24">
        <v>99749</v>
      </c>
      <c r="F568" s="19">
        <f t="shared" si="110"/>
        <v>0</v>
      </c>
      <c r="G568" s="25">
        <v>99749</v>
      </c>
      <c r="H568" s="22">
        <v>94762</v>
      </c>
      <c r="I568" s="19">
        <f t="shared" si="111"/>
        <v>4987</v>
      </c>
      <c r="J568" s="19">
        <v>0</v>
      </c>
    </row>
    <row r="569" spans="1:10" x14ac:dyDescent="0.2">
      <c r="B569" s="12">
        <v>16054</v>
      </c>
      <c r="C569" t="s">
        <v>3</v>
      </c>
      <c r="E569" s="24">
        <v>899402</v>
      </c>
      <c r="F569" s="19">
        <f t="shared" si="110"/>
        <v>0</v>
      </c>
      <c r="G569" s="25">
        <v>899402</v>
      </c>
      <c r="H569" s="22">
        <v>899402</v>
      </c>
      <c r="I569" s="19">
        <f t="shared" si="111"/>
        <v>0</v>
      </c>
      <c r="J569" s="19">
        <v>0</v>
      </c>
    </row>
    <row r="570" spans="1:10" x14ac:dyDescent="0.2">
      <c r="B570" s="12">
        <v>16078</v>
      </c>
      <c r="C570" t="s">
        <v>1</v>
      </c>
      <c r="E570" s="24">
        <v>286581</v>
      </c>
      <c r="F570" s="19">
        <f t="shared" si="110"/>
        <v>0</v>
      </c>
      <c r="G570" s="25">
        <v>286581</v>
      </c>
      <c r="H570" s="22">
        <v>282520</v>
      </c>
      <c r="I570" s="19">
        <f t="shared" si="111"/>
        <v>4061</v>
      </c>
      <c r="J570" s="19">
        <v>0</v>
      </c>
    </row>
    <row r="571" spans="1:10" x14ac:dyDescent="0.2">
      <c r="B571" s="12">
        <v>16086</v>
      </c>
      <c r="C571" s="29" t="s">
        <v>480</v>
      </c>
      <c r="E571" s="24">
        <v>83258</v>
      </c>
      <c r="F571" s="19">
        <f t="shared" si="110"/>
        <v>0</v>
      </c>
      <c r="G571" s="25">
        <v>83258</v>
      </c>
      <c r="H571" s="22">
        <v>79096</v>
      </c>
      <c r="I571" s="19">
        <f t="shared" si="111"/>
        <v>4162</v>
      </c>
      <c r="J571" s="19">
        <v>0</v>
      </c>
    </row>
    <row r="572" spans="1:10" x14ac:dyDescent="0.2">
      <c r="B572" s="12">
        <v>16150</v>
      </c>
      <c r="C572" t="s">
        <v>243</v>
      </c>
      <c r="E572" s="24">
        <v>757878</v>
      </c>
      <c r="F572" s="19">
        <f t="shared" si="110"/>
        <v>0</v>
      </c>
      <c r="G572" s="25">
        <v>757878</v>
      </c>
      <c r="H572" s="22">
        <v>753170</v>
      </c>
      <c r="I572" s="19">
        <f t="shared" si="111"/>
        <v>4708</v>
      </c>
      <c r="J572" s="19">
        <v>0</v>
      </c>
    </row>
    <row r="573" spans="1:10" x14ac:dyDescent="0.2">
      <c r="B573" s="12">
        <v>16153</v>
      </c>
      <c r="C573" t="s">
        <v>262</v>
      </c>
      <c r="E573" s="24">
        <v>528680</v>
      </c>
      <c r="F573" s="19">
        <f t="shared" si="110"/>
        <v>0</v>
      </c>
      <c r="G573" s="25">
        <v>528680</v>
      </c>
      <c r="H573" s="22">
        <v>502246</v>
      </c>
      <c r="I573" s="19">
        <f t="shared" si="111"/>
        <v>26434</v>
      </c>
      <c r="J573" s="19">
        <v>0</v>
      </c>
    </row>
    <row r="574" spans="1:10" x14ac:dyDescent="0.2">
      <c r="B574" s="12">
        <v>19001</v>
      </c>
      <c r="C574" s="29" t="s">
        <v>423</v>
      </c>
      <c r="E574" s="19">
        <v>277368</v>
      </c>
      <c r="F574" s="19">
        <f>G574-E574</f>
        <v>0</v>
      </c>
      <c r="G574" s="19">
        <v>277368</v>
      </c>
      <c r="H574" s="19">
        <v>-756722</v>
      </c>
      <c r="I574" s="19">
        <f t="shared" si="111"/>
        <v>1034090</v>
      </c>
      <c r="J574" s="19">
        <v>0</v>
      </c>
    </row>
    <row r="575" spans="1:10" ht="15" x14ac:dyDescent="0.35">
      <c r="A575" s="37" t="s">
        <v>494</v>
      </c>
      <c r="C575" s="5" t="s">
        <v>101</v>
      </c>
      <c r="E575" s="26">
        <f>SUM(E561:E574)</f>
        <v>24345650</v>
      </c>
      <c r="F575" s="26">
        <f t="shared" ref="F575:J575" si="112">SUM(F561:F574)</f>
        <v>39896</v>
      </c>
      <c r="G575" s="26">
        <f t="shared" si="112"/>
        <v>24385546</v>
      </c>
      <c r="H575" s="26">
        <f t="shared" si="112"/>
        <v>21643646</v>
      </c>
      <c r="I575" s="26">
        <f t="shared" si="112"/>
        <v>1878873</v>
      </c>
      <c r="J575" s="26">
        <f t="shared" si="112"/>
        <v>863027</v>
      </c>
    </row>
    <row r="576" spans="1:10" ht="15" x14ac:dyDescent="0.35">
      <c r="A576" s="37" t="s">
        <v>495</v>
      </c>
      <c r="C576" s="5" t="s">
        <v>109</v>
      </c>
      <c r="E576" s="26">
        <f t="shared" ref="E576:J576" si="113">SUMIF($A513:$A575,"B3",E513:E575)</f>
        <v>3050744519</v>
      </c>
      <c r="F576" s="26">
        <f t="shared" si="113"/>
        <v>81092093</v>
      </c>
      <c r="G576" s="26">
        <f t="shared" si="113"/>
        <v>3131836612</v>
      </c>
      <c r="H576" s="26">
        <f t="shared" si="113"/>
        <v>3095928963</v>
      </c>
      <c r="I576" s="26">
        <f t="shared" si="113"/>
        <v>31395218</v>
      </c>
      <c r="J576" s="26">
        <f t="shared" si="113"/>
        <v>4512431</v>
      </c>
    </row>
    <row r="577" spans="2:10" x14ac:dyDescent="0.2">
      <c r="G577" s="1"/>
      <c r="H577" s="1"/>
    </row>
    <row r="578" spans="2:10" ht="18.75" x14ac:dyDescent="0.3">
      <c r="B578" s="3" t="s">
        <v>268</v>
      </c>
      <c r="G578" s="1"/>
      <c r="H578" s="1"/>
    </row>
    <row r="579" spans="2:10" ht="15.75" x14ac:dyDescent="0.25">
      <c r="B579" s="6" t="s">
        <v>269</v>
      </c>
      <c r="D579" s="6"/>
      <c r="G579" s="1"/>
      <c r="H579" s="1"/>
    </row>
    <row r="580" spans="2:10" x14ac:dyDescent="0.2">
      <c r="B580" s="12">
        <v>10010</v>
      </c>
      <c r="C580" t="s">
        <v>124</v>
      </c>
      <c r="E580" s="24">
        <v>18859588</v>
      </c>
      <c r="F580" s="19">
        <f t="shared" ref="F580:F636" si="114">G580-E580</f>
        <v>1107740</v>
      </c>
      <c r="G580" s="25">
        <v>19967328</v>
      </c>
      <c r="H580" s="22">
        <v>18316349</v>
      </c>
      <c r="I580" s="19">
        <f t="shared" ref="I580:I637" si="115">G580-H580-J580</f>
        <v>1650979</v>
      </c>
      <c r="J580" s="19">
        <v>0</v>
      </c>
    </row>
    <row r="581" spans="2:10" x14ac:dyDescent="0.2">
      <c r="B581" s="12">
        <v>10020</v>
      </c>
      <c r="C581" t="s">
        <v>125</v>
      </c>
      <c r="E581" s="24">
        <f>1200000+3766142</f>
        <v>4966142</v>
      </c>
      <c r="F581" s="19">
        <f t="shared" si="114"/>
        <v>0</v>
      </c>
      <c r="G581" s="25">
        <v>4966142</v>
      </c>
      <c r="H581" s="22">
        <v>4049669</v>
      </c>
      <c r="I581" s="19">
        <f t="shared" si="115"/>
        <v>201884</v>
      </c>
      <c r="J581" s="19">
        <v>714589</v>
      </c>
    </row>
    <row r="582" spans="2:10" x14ac:dyDescent="0.2">
      <c r="B582" s="12">
        <v>10050</v>
      </c>
      <c r="C582" t="s">
        <v>126</v>
      </c>
      <c r="E582" s="24">
        <v>1</v>
      </c>
      <c r="F582" s="19">
        <f t="shared" si="114"/>
        <v>0</v>
      </c>
      <c r="G582" s="25">
        <v>1</v>
      </c>
      <c r="H582" s="22">
        <v>0</v>
      </c>
      <c r="I582" s="19">
        <f t="shared" si="115"/>
        <v>1</v>
      </c>
      <c r="J582" s="19">
        <v>0</v>
      </c>
    </row>
    <row r="583" spans="2:10" x14ac:dyDescent="0.2">
      <c r="B583" s="12">
        <v>12138</v>
      </c>
      <c r="C583" t="s">
        <v>514</v>
      </c>
      <c r="E583" s="24">
        <v>0</v>
      </c>
      <c r="F583" s="19">
        <f t="shared" ref="F583:F584" si="116">G583-E583</f>
        <v>500000</v>
      </c>
      <c r="G583" s="25">
        <v>500000</v>
      </c>
      <c r="H583" s="22">
        <v>238975</v>
      </c>
      <c r="I583" s="19">
        <f t="shared" si="115"/>
        <v>261025</v>
      </c>
      <c r="J583" s="19">
        <v>0</v>
      </c>
    </row>
    <row r="584" spans="2:10" x14ac:dyDescent="0.2">
      <c r="B584" s="12">
        <v>12165</v>
      </c>
      <c r="C584" t="s">
        <v>515</v>
      </c>
      <c r="E584" s="24">
        <v>0</v>
      </c>
      <c r="F584" s="19">
        <f t="shared" si="116"/>
        <v>1031252</v>
      </c>
      <c r="G584" s="25">
        <v>1031252</v>
      </c>
      <c r="H584" s="22">
        <v>1024749</v>
      </c>
      <c r="I584" s="19">
        <f t="shared" si="115"/>
        <v>6503</v>
      </c>
      <c r="J584" s="19">
        <v>0</v>
      </c>
    </row>
    <row r="585" spans="2:10" x14ac:dyDescent="0.2">
      <c r="B585" s="12">
        <v>12171</v>
      </c>
      <c r="C585" t="s">
        <v>271</v>
      </c>
      <c r="E585" s="24">
        <v>18886122</v>
      </c>
      <c r="F585" s="19">
        <f t="shared" si="114"/>
        <v>0</v>
      </c>
      <c r="G585" s="25">
        <v>18886122</v>
      </c>
      <c r="H585" s="22">
        <v>14164955</v>
      </c>
      <c r="I585" s="19">
        <f t="shared" si="115"/>
        <v>4721167</v>
      </c>
      <c r="J585" s="19">
        <v>0</v>
      </c>
    </row>
    <row r="586" spans="2:10" x14ac:dyDescent="0.2">
      <c r="B586" s="12">
        <v>12177</v>
      </c>
      <c r="C586" t="s">
        <v>516</v>
      </c>
      <c r="E586" s="24">
        <v>0</v>
      </c>
      <c r="F586" s="19">
        <f t="shared" ref="F586" si="117">G586-E586</f>
        <v>92424</v>
      </c>
      <c r="G586" s="25">
        <v>92424</v>
      </c>
      <c r="H586" s="22">
        <v>92424</v>
      </c>
      <c r="I586" s="19">
        <f t="shared" si="115"/>
        <v>0</v>
      </c>
      <c r="J586" s="19">
        <v>0</v>
      </c>
    </row>
    <row r="587" spans="2:10" x14ac:dyDescent="0.2">
      <c r="B587" s="12">
        <v>12198</v>
      </c>
      <c r="C587" t="s">
        <v>272</v>
      </c>
      <c r="E587" s="24">
        <v>427209</v>
      </c>
      <c r="F587" s="19">
        <f t="shared" si="114"/>
        <v>0</v>
      </c>
      <c r="G587" s="25">
        <v>427209</v>
      </c>
      <c r="H587" s="22">
        <v>426581</v>
      </c>
      <c r="I587" s="19">
        <f t="shared" si="115"/>
        <v>628</v>
      </c>
      <c r="J587" s="19">
        <v>0</v>
      </c>
    </row>
    <row r="588" spans="2:10" x14ac:dyDescent="0.2">
      <c r="B588" s="12">
        <v>12203</v>
      </c>
      <c r="C588" t="s">
        <v>517</v>
      </c>
      <c r="E588" s="24">
        <v>0</v>
      </c>
      <c r="F588" s="19">
        <f t="shared" ref="F588" si="118">G588-E588</f>
        <v>59785</v>
      </c>
      <c r="G588" s="25">
        <v>59785</v>
      </c>
      <c r="H588" s="22">
        <v>59785</v>
      </c>
      <c r="I588" s="19">
        <f t="shared" si="115"/>
        <v>0</v>
      </c>
      <c r="J588" s="19">
        <v>0</v>
      </c>
    </row>
    <row r="589" spans="2:10" x14ac:dyDescent="0.2">
      <c r="B589" s="12">
        <v>12211</v>
      </c>
      <c r="C589" s="29" t="s">
        <v>482</v>
      </c>
      <c r="E589" s="24">
        <v>726750</v>
      </c>
      <c r="F589" s="19">
        <f t="shared" si="114"/>
        <v>0</v>
      </c>
      <c r="G589" s="25">
        <v>726750</v>
      </c>
      <c r="H589" s="22">
        <v>690413</v>
      </c>
      <c r="I589" s="19">
        <f t="shared" si="115"/>
        <v>36337</v>
      </c>
      <c r="J589" s="19">
        <v>0</v>
      </c>
    </row>
    <row r="590" spans="2:10" x14ac:dyDescent="0.2">
      <c r="B590" s="12">
        <v>12216</v>
      </c>
      <c r="C590" t="s">
        <v>273</v>
      </c>
      <c r="E590" s="24">
        <v>240687</v>
      </c>
      <c r="F590" s="19">
        <f t="shared" si="114"/>
        <v>0</v>
      </c>
      <c r="G590" s="25">
        <v>240687</v>
      </c>
      <c r="H590" s="22">
        <v>172551</v>
      </c>
      <c r="I590" s="19">
        <f t="shared" si="115"/>
        <v>68136</v>
      </c>
      <c r="J590" s="19">
        <v>0</v>
      </c>
    </row>
    <row r="591" spans="2:10" x14ac:dyDescent="0.2">
      <c r="B591" s="12">
        <v>12253</v>
      </c>
      <c r="C591" t="s">
        <v>274</v>
      </c>
      <c r="E591" s="24">
        <v>262500</v>
      </c>
      <c r="F591" s="19">
        <f t="shared" si="114"/>
        <v>0</v>
      </c>
      <c r="G591" s="25">
        <v>262500</v>
      </c>
      <c r="H591" s="22">
        <v>262500</v>
      </c>
      <c r="I591" s="19">
        <f t="shared" si="115"/>
        <v>0</v>
      </c>
      <c r="J591" s="19">
        <v>0</v>
      </c>
    </row>
    <row r="592" spans="2:10" x14ac:dyDescent="0.2">
      <c r="B592" s="12">
        <v>12261</v>
      </c>
      <c r="C592" t="s">
        <v>89</v>
      </c>
      <c r="E592" s="24">
        <v>50000</v>
      </c>
      <c r="F592" s="19">
        <f t="shared" si="114"/>
        <v>0</v>
      </c>
      <c r="G592" s="25">
        <v>50000</v>
      </c>
      <c r="H592" s="22">
        <v>47500</v>
      </c>
      <c r="I592" s="19">
        <f t="shared" si="115"/>
        <v>2500</v>
      </c>
      <c r="J592" s="19">
        <v>0</v>
      </c>
    </row>
    <row r="593" spans="2:10" x14ac:dyDescent="0.2">
      <c r="B593" s="12">
        <v>12290</v>
      </c>
      <c r="C593" s="29" t="s">
        <v>483</v>
      </c>
      <c r="E593" s="24">
        <v>168064</v>
      </c>
      <c r="F593" s="19">
        <f t="shared" si="114"/>
        <v>0</v>
      </c>
      <c r="G593" s="25">
        <v>168064</v>
      </c>
      <c r="H593" s="22">
        <v>159661</v>
      </c>
      <c r="I593" s="19">
        <f t="shared" si="115"/>
        <v>8403</v>
      </c>
      <c r="J593" s="19">
        <v>0</v>
      </c>
    </row>
    <row r="594" spans="2:10" x14ac:dyDescent="0.2">
      <c r="B594" s="12">
        <v>12318</v>
      </c>
      <c r="C594" t="s">
        <v>4</v>
      </c>
      <c r="E594" s="24">
        <f>85000+1271386</f>
        <v>1356386</v>
      </c>
      <c r="F594" s="19">
        <f t="shared" si="114"/>
        <v>0</v>
      </c>
      <c r="G594" s="25">
        <v>1356386</v>
      </c>
      <c r="H594" s="22">
        <v>1292810</v>
      </c>
      <c r="I594" s="19">
        <f t="shared" si="115"/>
        <v>63576</v>
      </c>
      <c r="J594" s="19">
        <v>0</v>
      </c>
    </row>
    <row r="595" spans="2:10" x14ac:dyDescent="0.2">
      <c r="B595" s="12">
        <v>12405</v>
      </c>
      <c r="C595" t="s">
        <v>348</v>
      </c>
      <c r="E595" s="24">
        <v>1263197</v>
      </c>
      <c r="F595" s="19">
        <f t="shared" si="114"/>
        <v>0</v>
      </c>
      <c r="G595" s="25">
        <v>1263197</v>
      </c>
      <c r="H595" s="22">
        <v>1196330</v>
      </c>
      <c r="I595" s="19">
        <f t="shared" si="115"/>
        <v>66867</v>
      </c>
      <c r="J595" s="19">
        <v>0</v>
      </c>
    </row>
    <row r="596" spans="2:10" x14ac:dyDescent="0.2">
      <c r="B596" s="12">
        <v>12453</v>
      </c>
      <c r="C596" t="s">
        <v>357</v>
      </c>
      <c r="E596" s="24">
        <v>1852749</v>
      </c>
      <c r="F596" s="19">
        <f t="shared" si="114"/>
        <v>0</v>
      </c>
      <c r="G596" s="25">
        <v>1852749</v>
      </c>
      <c r="H596" s="22">
        <v>1641848</v>
      </c>
      <c r="I596" s="19">
        <f t="shared" si="115"/>
        <v>210901</v>
      </c>
      <c r="J596" s="19">
        <v>0</v>
      </c>
    </row>
    <row r="597" spans="2:10" x14ac:dyDescent="0.2">
      <c r="B597" s="12">
        <v>12457</v>
      </c>
      <c r="C597" t="s">
        <v>358</v>
      </c>
      <c r="E597" s="24">
        <v>20953473</v>
      </c>
      <c r="F597" s="19">
        <f t="shared" si="114"/>
        <v>-3985000</v>
      </c>
      <c r="G597" s="25">
        <v>16968473</v>
      </c>
      <c r="H597" s="22">
        <v>9818981</v>
      </c>
      <c r="I597" s="19">
        <f t="shared" si="115"/>
        <v>7149492</v>
      </c>
      <c r="J597" s="19">
        <v>0</v>
      </c>
    </row>
    <row r="598" spans="2:10" x14ac:dyDescent="0.2">
      <c r="B598" s="12">
        <v>12459</v>
      </c>
      <c r="C598" t="s">
        <v>518</v>
      </c>
      <c r="E598" s="24">
        <v>0</v>
      </c>
      <c r="F598" s="19">
        <f t="shared" ref="F598" si="119">G598-E598</f>
        <v>193200</v>
      </c>
      <c r="G598" s="25">
        <v>193200</v>
      </c>
      <c r="H598" s="22">
        <v>193200</v>
      </c>
      <c r="I598" s="19">
        <f t="shared" si="115"/>
        <v>0</v>
      </c>
      <c r="J598" s="19">
        <v>0</v>
      </c>
    </row>
    <row r="599" spans="2:10" x14ac:dyDescent="0.2">
      <c r="B599" s="12">
        <v>12506</v>
      </c>
      <c r="C599" s="29" t="s">
        <v>484</v>
      </c>
      <c r="E599" s="24">
        <v>500000</v>
      </c>
      <c r="F599" s="19">
        <f t="shared" si="114"/>
        <v>0</v>
      </c>
      <c r="G599" s="25">
        <v>500000</v>
      </c>
      <c r="H599" s="22">
        <v>475000</v>
      </c>
      <c r="I599" s="19">
        <f t="shared" si="115"/>
        <v>25000</v>
      </c>
      <c r="J599" s="19">
        <v>0</v>
      </c>
    </row>
    <row r="600" spans="2:10" x14ac:dyDescent="0.2">
      <c r="B600" s="12">
        <v>12519</v>
      </c>
      <c r="C600" s="29" t="s">
        <v>485</v>
      </c>
      <c r="E600" s="24">
        <v>156741661</v>
      </c>
      <c r="F600" s="19">
        <f t="shared" si="114"/>
        <v>735000</v>
      </c>
      <c r="G600" s="25">
        <v>157476661</v>
      </c>
      <c r="H600" s="22">
        <v>154932230</v>
      </c>
      <c r="I600" s="19">
        <f t="shared" si="115"/>
        <v>2544431</v>
      </c>
      <c r="J600" s="19">
        <v>0</v>
      </c>
    </row>
    <row r="601" spans="2:10" x14ac:dyDescent="0.2">
      <c r="B601" s="12">
        <v>12543</v>
      </c>
      <c r="C601" s="29" t="s">
        <v>486</v>
      </c>
      <c r="E601" s="24">
        <v>455000</v>
      </c>
      <c r="F601" s="19">
        <f t="shared" si="114"/>
        <v>0</v>
      </c>
      <c r="G601" s="25">
        <v>455000</v>
      </c>
      <c r="H601" s="22">
        <v>432250</v>
      </c>
      <c r="I601" s="19">
        <f t="shared" si="115"/>
        <v>22750</v>
      </c>
      <c r="J601" s="19">
        <v>0</v>
      </c>
    </row>
    <row r="602" spans="2:10" x14ac:dyDescent="0.2">
      <c r="B602" s="12">
        <v>12544</v>
      </c>
      <c r="C602" s="29" t="s">
        <v>411</v>
      </c>
      <c r="E602" s="24">
        <v>450000</v>
      </c>
      <c r="F602" s="19">
        <f t="shared" si="114"/>
        <v>0</v>
      </c>
      <c r="G602" s="25">
        <v>450000</v>
      </c>
      <c r="H602" s="22">
        <v>427498</v>
      </c>
      <c r="I602" s="19">
        <f t="shared" si="115"/>
        <v>22502</v>
      </c>
      <c r="J602" s="19">
        <v>0</v>
      </c>
    </row>
    <row r="603" spans="2:10" x14ac:dyDescent="0.2">
      <c r="B603" s="12">
        <v>12545</v>
      </c>
      <c r="C603" s="29" t="s">
        <v>412</v>
      </c>
      <c r="E603" s="24">
        <v>487500</v>
      </c>
      <c r="F603" s="19">
        <f t="shared" si="114"/>
        <v>0</v>
      </c>
      <c r="G603" s="25">
        <v>487500</v>
      </c>
      <c r="H603" s="22">
        <v>407500</v>
      </c>
      <c r="I603" s="19">
        <f t="shared" si="115"/>
        <v>80000</v>
      </c>
      <c r="J603" s="19">
        <v>0</v>
      </c>
    </row>
    <row r="604" spans="2:10" x14ac:dyDescent="0.2">
      <c r="B604" s="12">
        <v>12546</v>
      </c>
      <c r="C604" s="29" t="s">
        <v>413</v>
      </c>
      <c r="E604" s="24">
        <v>190000</v>
      </c>
      <c r="F604" s="19">
        <f t="shared" si="114"/>
        <v>0</v>
      </c>
      <c r="G604" s="25">
        <v>190000</v>
      </c>
      <c r="H604" s="22">
        <v>180500</v>
      </c>
      <c r="I604" s="19">
        <f t="shared" si="115"/>
        <v>9500</v>
      </c>
      <c r="J604" s="19">
        <v>0</v>
      </c>
    </row>
    <row r="605" spans="2:10" x14ac:dyDescent="0.2">
      <c r="B605" s="12">
        <v>12547</v>
      </c>
      <c r="C605" s="29" t="s">
        <v>414</v>
      </c>
      <c r="E605" s="24">
        <v>17500000</v>
      </c>
      <c r="F605" s="19">
        <f t="shared" si="114"/>
        <v>-3822000</v>
      </c>
      <c r="G605" s="25">
        <v>13678000</v>
      </c>
      <c r="H605" s="22">
        <v>13602307</v>
      </c>
      <c r="I605" s="19">
        <f t="shared" si="115"/>
        <v>75693</v>
      </c>
      <c r="J605" s="19">
        <v>0</v>
      </c>
    </row>
    <row r="606" spans="2:10" x14ac:dyDescent="0.2">
      <c r="B606" s="12">
        <v>12548</v>
      </c>
      <c r="C606" s="29" t="s">
        <v>487</v>
      </c>
      <c r="E606" s="24">
        <v>95000</v>
      </c>
      <c r="F606" s="19">
        <f t="shared" si="114"/>
        <v>0</v>
      </c>
      <c r="G606" s="25">
        <v>95000</v>
      </c>
      <c r="H606" s="22">
        <v>0</v>
      </c>
      <c r="I606" s="19">
        <f t="shared" si="115"/>
        <v>95000</v>
      </c>
      <c r="J606" s="19">
        <v>0</v>
      </c>
    </row>
    <row r="607" spans="2:10" x14ac:dyDescent="0.2">
      <c r="B607" s="12">
        <v>12549</v>
      </c>
      <c r="C607" s="29" t="s">
        <v>415</v>
      </c>
      <c r="E607" s="24">
        <v>900000</v>
      </c>
      <c r="F607" s="19">
        <f t="shared" si="114"/>
        <v>-663000</v>
      </c>
      <c r="G607" s="25">
        <v>237000</v>
      </c>
      <c r="H607" s="22">
        <v>192000</v>
      </c>
      <c r="I607" s="19">
        <f t="shared" si="115"/>
        <v>45000</v>
      </c>
      <c r="J607" s="19">
        <v>0</v>
      </c>
    </row>
    <row r="608" spans="2:10" x14ac:dyDescent="0.2">
      <c r="B608" s="12">
        <v>12550</v>
      </c>
      <c r="C608" s="29" t="s">
        <v>416</v>
      </c>
      <c r="E608" s="24">
        <v>601652</v>
      </c>
      <c r="F608" s="19">
        <f t="shared" si="114"/>
        <v>0</v>
      </c>
      <c r="G608" s="25">
        <v>601652</v>
      </c>
      <c r="H608" s="22">
        <v>571570</v>
      </c>
      <c r="I608" s="19">
        <f t="shared" si="115"/>
        <v>30082</v>
      </c>
      <c r="J608" s="19">
        <v>0</v>
      </c>
    </row>
    <row r="609" spans="2:10" x14ac:dyDescent="0.2">
      <c r="B609" s="12">
        <v>12551</v>
      </c>
      <c r="C609" s="29" t="s">
        <v>417</v>
      </c>
      <c r="E609" s="24">
        <v>3199941</v>
      </c>
      <c r="F609" s="19">
        <f t="shared" si="114"/>
        <v>0</v>
      </c>
      <c r="G609" s="25">
        <v>3199941</v>
      </c>
      <c r="H609" s="22">
        <v>2555444</v>
      </c>
      <c r="I609" s="19">
        <f t="shared" si="115"/>
        <v>644497</v>
      </c>
      <c r="J609" s="19">
        <v>0</v>
      </c>
    </row>
    <row r="610" spans="2:10" x14ac:dyDescent="0.2">
      <c r="B610" s="12">
        <v>12552</v>
      </c>
      <c r="C610" s="29" t="s">
        <v>418</v>
      </c>
      <c r="E610" s="24">
        <f>1500000+9518564</f>
        <v>11018564</v>
      </c>
      <c r="F610" s="19">
        <f t="shared" si="114"/>
        <v>0</v>
      </c>
      <c r="G610" s="25">
        <v>11018564</v>
      </c>
      <c r="H610" s="22">
        <v>10388086</v>
      </c>
      <c r="I610" s="19">
        <f t="shared" si="115"/>
        <v>630478</v>
      </c>
      <c r="J610" s="19">
        <v>0</v>
      </c>
    </row>
    <row r="611" spans="2:10" x14ac:dyDescent="0.2">
      <c r="B611" s="12">
        <v>12566</v>
      </c>
      <c r="C611" s="29" t="s">
        <v>453</v>
      </c>
      <c r="E611" s="24">
        <v>6300000</v>
      </c>
      <c r="F611" s="19">
        <f>G611-E611</f>
        <v>0</v>
      </c>
      <c r="G611" s="25">
        <v>6300000</v>
      </c>
      <c r="H611" s="22">
        <v>5966308</v>
      </c>
      <c r="I611" s="19">
        <f t="shared" si="115"/>
        <v>333692</v>
      </c>
      <c r="J611" s="19">
        <v>0</v>
      </c>
    </row>
    <row r="612" spans="2:10" x14ac:dyDescent="0.2">
      <c r="B612" s="12">
        <v>12567</v>
      </c>
      <c r="C612" s="29" t="s">
        <v>454</v>
      </c>
      <c r="E612" s="24">
        <v>1200000</v>
      </c>
      <c r="F612" s="19">
        <f>G612-E612</f>
        <v>0</v>
      </c>
      <c r="G612" s="25">
        <v>1200000</v>
      </c>
      <c r="H612" s="22">
        <v>1140000</v>
      </c>
      <c r="I612" s="19">
        <f t="shared" si="115"/>
        <v>60000</v>
      </c>
      <c r="J612" s="19">
        <v>0</v>
      </c>
    </row>
    <row r="613" spans="2:10" x14ac:dyDescent="0.2">
      <c r="B613" s="12">
        <v>12568</v>
      </c>
      <c r="C613" s="29" t="s">
        <v>455</v>
      </c>
      <c r="E613" s="24">
        <v>2116169</v>
      </c>
      <c r="F613" s="19">
        <f>G613-E613</f>
        <v>0</v>
      </c>
      <c r="G613" s="25">
        <v>2116169</v>
      </c>
      <c r="H613" s="22">
        <v>1961461</v>
      </c>
      <c r="I613" s="19">
        <f t="shared" si="115"/>
        <v>154708</v>
      </c>
      <c r="J613" s="19">
        <v>0</v>
      </c>
    </row>
    <row r="614" spans="2:10" x14ac:dyDescent="0.2">
      <c r="B614" s="12">
        <v>16021</v>
      </c>
      <c r="C614" t="s">
        <v>275</v>
      </c>
      <c r="E614" s="24">
        <v>10659030</v>
      </c>
      <c r="F614" s="19">
        <f t="shared" si="114"/>
        <v>0</v>
      </c>
      <c r="G614" s="25">
        <v>10659030</v>
      </c>
      <c r="H614" s="22">
        <v>10659030</v>
      </c>
      <c r="I614" s="19">
        <f t="shared" si="115"/>
        <v>0</v>
      </c>
      <c r="J614" s="19">
        <v>0</v>
      </c>
    </row>
    <row r="615" spans="2:10" x14ac:dyDescent="0.2">
      <c r="B615" s="12">
        <v>16062</v>
      </c>
      <c r="C615" t="s">
        <v>276</v>
      </c>
      <c r="E615" s="24">
        <v>1166026</v>
      </c>
      <c r="F615" s="19">
        <f t="shared" si="114"/>
        <v>0</v>
      </c>
      <c r="G615" s="25">
        <v>1166026</v>
      </c>
      <c r="H615" s="22">
        <v>1107725</v>
      </c>
      <c r="I615" s="19">
        <f t="shared" si="115"/>
        <v>58301</v>
      </c>
      <c r="J615" s="19">
        <v>0</v>
      </c>
    </row>
    <row r="616" spans="2:10" x14ac:dyDescent="0.2">
      <c r="B616" s="12">
        <v>16110</v>
      </c>
      <c r="C616" t="s">
        <v>279</v>
      </c>
      <c r="E616" s="24">
        <v>8051914</v>
      </c>
      <c r="F616" s="19">
        <f t="shared" si="114"/>
        <v>0</v>
      </c>
      <c r="G616" s="25">
        <v>8051914</v>
      </c>
      <c r="H616" s="22">
        <v>8051914</v>
      </c>
      <c r="I616" s="19">
        <f t="shared" si="115"/>
        <v>0</v>
      </c>
      <c r="J616" s="19">
        <v>0</v>
      </c>
    </row>
    <row r="617" spans="2:10" x14ac:dyDescent="0.2">
      <c r="B617" s="12">
        <v>16201</v>
      </c>
      <c r="C617" t="s">
        <v>359</v>
      </c>
      <c r="E617" s="24">
        <v>620300</v>
      </c>
      <c r="F617" s="19">
        <f t="shared" si="114"/>
        <v>0</v>
      </c>
      <c r="G617" s="25">
        <v>620300</v>
      </c>
      <c r="H617" s="22">
        <v>620300</v>
      </c>
      <c r="I617" s="19">
        <f t="shared" si="115"/>
        <v>0</v>
      </c>
      <c r="J617" s="19">
        <v>0</v>
      </c>
    </row>
    <row r="618" spans="2:10" x14ac:dyDescent="0.2">
      <c r="B618" s="12">
        <v>16211</v>
      </c>
      <c r="C618" t="s">
        <v>373</v>
      </c>
      <c r="E618" s="24">
        <v>2354000</v>
      </c>
      <c r="F618" s="19">
        <f t="shared" si="114"/>
        <v>555</v>
      </c>
      <c r="G618" s="25">
        <v>2354555</v>
      </c>
      <c r="H618" s="22">
        <v>2354173</v>
      </c>
      <c r="I618" s="19">
        <f t="shared" si="115"/>
        <v>382</v>
      </c>
      <c r="J618" s="19">
        <v>0</v>
      </c>
    </row>
    <row r="619" spans="2:10" x14ac:dyDescent="0.2">
      <c r="B619" s="12">
        <v>16212</v>
      </c>
      <c r="C619" s="29" t="s">
        <v>488</v>
      </c>
      <c r="E619" s="24">
        <v>4806300</v>
      </c>
      <c r="F619" s="19">
        <f t="shared" si="114"/>
        <v>-650000</v>
      </c>
      <c r="G619" s="25">
        <v>4156300</v>
      </c>
      <c r="H619" s="22">
        <v>4151065</v>
      </c>
      <c r="I619" s="19">
        <f t="shared" si="115"/>
        <v>5235</v>
      </c>
      <c r="J619" s="19">
        <v>0</v>
      </c>
    </row>
    <row r="620" spans="2:10" x14ac:dyDescent="0.2">
      <c r="B620" s="12">
        <v>17017</v>
      </c>
      <c r="C620" t="s">
        <v>280</v>
      </c>
      <c r="E620" s="24">
        <v>10985565</v>
      </c>
      <c r="F620" s="19">
        <f t="shared" si="114"/>
        <v>32035</v>
      </c>
      <c r="G620" s="25">
        <v>11017600</v>
      </c>
      <c r="H620" s="22">
        <v>11017600</v>
      </c>
      <c r="I620" s="19">
        <f t="shared" si="115"/>
        <v>0</v>
      </c>
      <c r="J620" s="19">
        <v>0</v>
      </c>
    </row>
    <row r="621" spans="2:10" x14ac:dyDescent="0.2">
      <c r="B621" s="12">
        <v>17027</v>
      </c>
      <c r="C621" t="s">
        <v>281</v>
      </c>
      <c r="E621" s="24">
        <v>24884748</v>
      </c>
      <c r="F621" s="19">
        <f t="shared" si="114"/>
        <v>0</v>
      </c>
      <c r="G621" s="25">
        <v>24884748</v>
      </c>
      <c r="H621" s="22">
        <v>24884748</v>
      </c>
      <c r="I621" s="19">
        <f t="shared" si="115"/>
        <v>0</v>
      </c>
      <c r="J621" s="19">
        <v>0</v>
      </c>
    </row>
    <row r="622" spans="2:10" x14ac:dyDescent="0.2">
      <c r="B622" s="12">
        <v>17030</v>
      </c>
      <c r="C622" t="s">
        <v>282</v>
      </c>
      <c r="E622" s="24">
        <v>21045036</v>
      </c>
      <c r="F622" s="19">
        <f t="shared" si="114"/>
        <v>-1031252</v>
      </c>
      <c r="G622" s="25">
        <v>20013784</v>
      </c>
      <c r="H622" s="22">
        <v>20003812</v>
      </c>
      <c r="I622" s="19">
        <f t="shared" si="115"/>
        <v>9972</v>
      </c>
      <c r="J622" s="19">
        <v>0</v>
      </c>
    </row>
    <row r="623" spans="2:10" x14ac:dyDescent="0.2">
      <c r="B623" s="12">
        <v>17034</v>
      </c>
      <c r="C623" t="s">
        <v>329</v>
      </c>
      <c r="E623" s="24">
        <v>4297500</v>
      </c>
      <c r="F623" s="19">
        <f t="shared" si="114"/>
        <v>0</v>
      </c>
      <c r="G623" s="25">
        <v>4297500</v>
      </c>
      <c r="H623" s="22">
        <v>4297500</v>
      </c>
      <c r="I623" s="19">
        <f t="shared" si="115"/>
        <v>0</v>
      </c>
      <c r="J623" s="19">
        <v>0</v>
      </c>
    </row>
    <row r="624" spans="2:10" x14ac:dyDescent="0.2">
      <c r="B624" s="12">
        <v>17041</v>
      </c>
      <c r="C624" t="s">
        <v>283</v>
      </c>
      <c r="E624" s="24">
        <f>5486058+2130644892</f>
        <v>2136130950</v>
      </c>
      <c r="F624" s="19">
        <f t="shared" si="114"/>
        <v>-4186675</v>
      </c>
      <c r="G624" s="25">
        <v>2131944275</v>
      </c>
      <c r="H624" s="22">
        <v>2122676702</v>
      </c>
      <c r="I624" s="19">
        <f t="shared" si="115"/>
        <v>23277</v>
      </c>
      <c r="J624" s="19">
        <v>9244296</v>
      </c>
    </row>
    <row r="625" spans="1:10" x14ac:dyDescent="0.2">
      <c r="B625" s="12">
        <v>17042</v>
      </c>
      <c r="C625" t="s">
        <v>284</v>
      </c>
      <c r="E625" s="24">
        <v>1916130</v>
      </c>
      <c r="F625" s="19">
        <f t="shared" si="114"/>
        <v>-32590</v>
      </c>
      <c r="G625" s="25">
        <v>1883540</v>
      </c>
      <c r="H625" s="22">
        <v>1882794</v>
      </c>
      <c r="I625" s="19">
        <f t="shared" si="115"/>
        <v>746</v>
      </c>
      <c r="J625" s="19">
        <v>0</v>
      </c>
    </row>
    <row r="626" spans="1:10" x14ac:dyDescent="0.2">
      <c r="B626" s="12">
        <v>17043</v>
      </c>
      <c r="C626" t="s">
        <v>285</v>
      </c>
      <c r="E626" s="24">
        <v>47197022</v>
      </c>
      <c r="F626" s="19">
        <f t="shared" si="114"/>
        <v>0</v>
      </c>
      <c r="G626" s="25">
        <v>47197022</v>
      </c>
      <c r="H626" s="22">
        <v>46947022</v>
      </c>
      <c r="I626" s="19">
        <f t="shared" si="115"/>
        <v>0</v>
      </c>
      <c r="J626" s="19">
        <v>250000</v>
      </c>
    </row>
    <row r="627" spans="1:10" x14ac:dyDescent="0.2">
      <c r="B627" s="12">
        <v>17044</v>
      </c>
      <c r="C627" t="s">
        <v>208</v>
      </c>
      <c r="E627" s="24">
        <v>229330</v>
      </c>
      <c r="F627" s="19">
        <f t="shared" si="114"/>
        <v>0</v>
      </c>
      <c r="G627" s="25">
        <v>229330</v>
      </c>
      <c r="H627" s="22">
        <v>229330</v>
      </c>
      <c r="I627" s="19">
        <f t="shared" si="115"/>
        <v>0</v>
      </c>
      <c r="J627" s="19">
        <v>0</v>
      </c>
    </row>
    <row r="628" spans="1:10" x14ac:dyDescent="0.2">
      <c r="B628" s="12">
        <v>17045</v>
      </c>
      <c r="C628" t="s">
        <v>286</v>
      </c>
      <c r="E628" s="24">
        <v>9242379</v>
      </c>
      <c r="F628" s="19">
        <f t="shared" si="114"/>
        <v>-92424</v>
      </c>
      <c r="G628" s="25">
        <v>9149955</v>
      </c>
      <c r="H628" s="22">
        <v>9112199</v>
      </c>
      <c r="I628" s="19">
        <f t="shared" si="115"/>
        <v>37756</v>
      </c>
      <c r="J628" s="19">
        <v>0</v>
      </c>
    </row>
    <row r="629" spans="1:10" x14ac:dyDescent="0.2">
      <c r="B629" s="12">
        <v>17046</v>
      </c>
      <c r="C629" t="s">
        <v>287</v>
      </c>
      <c r="E629" s="24">
        <v>2379962</v>
      </c>
      <c r="F629" s="19">
        <f t="shared" si="114"/>
        <v>0</v>
      </c>
      <c r="G629" s="25">
        <v>2379962</v>
      </c>
      <c r="H629" s="22">
        <v>2376884</v>
      </c>
      <c r="I629" s="19">
        <f t="shared" si="115"/>
        <v>3078</v>
      </c>
      <c r="J629" s="19">
        <v>0</v>
      </c>
    </row>
    <row r="630" spans="1:10" x14ac:dyDescent="0.2">
      <c r="B630" s="12">
        <v>17047</v>
      </c>
      <c r="C630" t="s">
        <v>288</v>
      </c>
      <c r="E630" s="24">
        <v>139805731</v>
      </c>
      <c r="F630" s="19">
        <f t="shared" si="114"/>
        <v>85000</v>
      </c>
      <c r="G630" s="25">
        <v>139890731</v>
      </c>
      <c r="H630" s="22">
        <v>139830460</v>
      </c>
      <c r="I630" s="19">
        <f t="shared" si="115"/>
        <v>60271</v>
      </c>
      <c r="J630" s="19">
        <v>0</v>
      </c>
    </row>
    <row r="631" spans="1:10" x14ac:dyDescent="0.2">
      <c r="B631" s="12">
        <v>17049</v>
      </c>
      <c r="C631" t="s">
        <v>289</v>
      </c>
      <c r="E631" s="24">
        <v>3595500</v>
      </c>
      <c r="F631" s="19">
        <f t="shared" si="114"/>
        <v>0</v>
      </c>
      <c r="G631" s="25">
        <v>3595500</v>
      </c>
      <c r="H631" s="22">
        <v>3595500</v>
      </c>
      <c r="I631" s="19">
        <f t="shared" si="115"/>
        <v>0</v>
      </c>
      <c r="J631" s="19">
        <v>0</v>
      </c>
    </row>
    <row r="632" spans="1:10" x14ac:dyDescent="0.2">
      <c r="B632" s="12">
        <v>17050</v>
      </c>
      <c r="C632" t="s">
        <v>290</v>
      </c>
      <c r="E632" s="24">
        <v>213750</v>
      </c>
      <c r="F632" s="19">
        <f t="shared" si="114"/>
        <v>0</v>
      </c>
      <c r="G632" s="25">
        <v>213750</v>
      </c>
      <c r="H632" s="22">
        <v>213750</v>
      </c>
      <c r="I632" s="19">
        <f t="shared" si="115"/>
        <v>0</v>
      </c>
      <c r="J632" s="19">
        <v>0</v>
      </c>
    </row>
    <row r="633" spans="1:10" x14ac:dyDescent="0.2">
      <c r="B633" s="12">
        <v>17052</v>
      </c>
      <c r="C633" t="s">
        <v>291</v>
      </c>
      <c r="E633" s="24">
        <v>2989268</v>
      </c>
      <c r="F633" s="19">
        <f t="shared" si="114"/>
        <v>-59785</v>
      </c>
      <c r="G633" s="25">
        <v>2929483</v>
      </c>
      <c r="H633" s="22">
        <v>2929483</v>
      </c>
      <c r="I633" s="19">
        <f t="shared" si="115"/>
        <v>0</v>
      </c>
      <c r="J633" s="19">
        <v>0</v>
      </c>
    </row>
    <row r="634" spans="1:10" x14ac:dyDescent="0.2">
      <c r="B634" s="12">
        <v>17053</v>
      </c>
      <c r="C634" t="s">
        <v>292</v>
      </c>
      <c r="E634" s="24">
        <v>38116736</v>
      </c>
      <c r="F634" s="19">
        <f t="shared" si="114"/>
        <v>-5100000</v>
      </c>
      <c r="G634" s="25">
        <v>33016736</v>
      </c>
      <c r="H634" s="22">
        <v>32989873</v>
      </c>
      <c r="I634" s="19">
        <f t="shared" si="115"/>
        <v>26863</v>
      </c>
      <c r="J634" s="19">
        <v>0</v>
      </c>
    </row>
    <row r="635" spans="1:10" x14ac:dyDescent="0.2">
      <c r="B635" s="12">
        <v>17057</v>
      </c>
      <c r="C635" t="s">
        <v>293</v>
      </c>
      <c r="E635" s="24">
        <v>293750025</v>
      </c>
      <c r="F635" s="19">
        <f t="shared" si="114"/>
        <v>17086675</v>
      </c>
      <c r="G635" s="25">
        <v>310836700</v>
      </c>
      <c r="H635" s="22">
        <v>310660393</v>
      </c>
      <c r="I635" s="19">
        <f t="shared" si="115"/>
        <v>176307</v>
      </c>
      <c r="J635" s="19">
        <v>0</v>
      </c>
    </row>
    <row r="636" spans="1:10" x14ac:dyDescent="0.2">
      <c r="B636" s="12">
        <v>17084</v>
      </c>
      <c r="C636" t="s">
        <v>88</v>
      </c>
      <c r="E636" s="24">
        <v>5393286</v>
      </c>
      <c r="F636" s="19">
        <f t="shared" si="114"/>
        <v>806800</v>
      </c>
      <c r="G636" s="25">
        <v>6200086</v>
      </c>
      <c r="H636" s="22">
        <v>6180086</v>
      </c>
      <c r="I636" s="19">
        <f t="shared" si="115"/>
        <v>20000</v>
      </c>
      <c r="J636" s="19">
        <v>0</v>
      </c>
    </row>
    <row r="637" spans="1:10" x14ac:dyDescent="0.2">
      <c r="B637" s="12">
        <v>19001</v>
      </c>
      <c r="C637" s="29" t="s">
        <v>423</v>
      </c>
      <c r="E637" s="24">
        <v>1079910</v>
      </c>
      <c r="F637" s="19">
        <f>G637-E637</f>
        <v>0</v>
      </c>
      <c r="G637" s="19">
        <v>1079910</v>
      </c>
      <c r="H637" s="19">
        <v>728700</v>
      </c>
      <c r="I637" s="19">
        <f t="shared" si="115"/>
        <v>351210</v>
      </c>
      <c r="J637" s="19">
        <v>0</v>
      </c>
    </row>
    <row r="638" spans="1:10" x14ac:dyDescent="0.2">
      <c r="A638" s="37" t="s">
        <v>494</v>
      </c>
      <c r="C638" s="5" t="s">
        <v>101</v>
      </c>
      <c r="E638" s="23">
        <f>SUM(E580:E637)</f>
        <v>3042678753</v>
      </c>
      <c r="F638" s="23">
        <f t="shared" ref="F638:J638" si="120">SUM(F580:F637)</f>
        <v>2107740</v>
      </c>
      <c r="G638" s="23">
        <f t="shared" si="120"/>
        <v>3044786493</v>
      </c>
      <c r="H638" s="23">
        <f t="shared" si="120"/>
        <v>3014582478</v>
      </c>
      <c r="I638" s="23">
        <f t="shared" si="120"/>
        <v>19995130</v>
      </c>
      <c r="J638" s="23">
        <f t="shared" si="120"/>
        <v>10208885</v>
      </c>
    </row>
    <row r="639" spans="1:10" x14ac:dyDescent="0.2">
      <c r="G639" s="1"/>
      <c r="H639" s="1"/>
    </row>
    <row r="640" spans="1:10" ht="15.75" x14ac:dyDescent="0.25">
      <c r="B640" s="6" t="s">
        <v>456</v>
      </c>
      <c r="D640" s="6"/>
      <c r="G640" s="1"/>
      <c r="H640" s="1"/>
    </row>
    <row r="641" spans="2:10" x14ac:dyDescent="0.2">
      <c r="B641" s="12">
        <v>10010</v>
      </c>
      <c r="C641" t="s">
        <v>124</v>
      </c>
      <c r="E641" s="1">
        <v>6648427</v>
      </c>
      <c r="F641" s="19">
        <f>G641-E641</f>
        <v>0</v>
      </c>
      <c r="G641" s="19">
        <v>6648427</v>
      </c>
      <c r="H641" s="19">
        <v>5771689</v>
      </c>
      <c r="I641" s="19">
        <f t="shared" ref="I641:I658" si="121">G641-H641-J641</f>
        <v>876738</v>
      </c>
      <c r="J641" s="19">
        <v>0</v>
      </c>
    </row>
    <row r="642" spans="2:10" x14ac:dyDescent="0.2">
      <c r="B642" s="12">
        <v>10020</v>
      </c>
      <c r="C642" t="s">
        <v>125</v>
      </c>
      <c r="E642" s="1">
        <f>150000+8649093</f>
        <v>8799093</v>
      </c>
      <c r="F642" s="19">
        <f t="shared" ref="F642:F658" si="122">G642-E642</f>
        <v>450000</v>
      </c>
      <c r="G642" s="19">
        <v>9249093</v>
      </c>
      <c r="H642" s="19">
        <v>8819274</v>
      </c>
      <c r="I642" s="19">
        <f t="shared" si="121"/>
        <v>1</v>
      </c>
      <c r="J642" s="19">
        <v>429818</v>
      </c>
    </row>
    <row r="643" spans="2:10" x14ac:dyDescent="0.2">
      <c r="B643" s="12">
        <v>10050</v>
      </c>
      <c r="C643" t="s">
        <v>126</v>
      </c>
      <c r="E643" s="1">
        <v>1</v>
      </c>
      <c r="F643" s="19">
        <f t="shared" si="122"/>
        <v>0</v>
      </c>
      <c r="G643" s="19">
        <v>1</v>
      </c>
      <c r="H643" s="19">
        <v>0</v>
      </c>
      <c r="I643" s="19">
        <f t="shared" si="121"/>
        <v>1</v>
      </c>
      <c r="J643" s="19">
        <v>0</v>
      </c>
    </row>
    <row r="644" spans="2:10" x14ac:dyDescent="0.2">
      <c r="B644" s="12">
        <v>12042</v>
      </c>
      <c r="C644" s="29" t="s">
        <v>44</v>
      </c>
      <c r="E644" s="1">
        <v>11671218</v>
      </c>
      <c r="F644" s="19">
        <f t="shared" si="122"/>
        <v>0</v>
      </c>
      <c r="G644" s="19">
        <v>11671218</v>
      </c>
      <c r="H644" s="19">
        <v>11302845</v>
      </c>
      <c r="I644" s="19">
        <f t="shared" si="121"/>
        <v>368373</v>
      </c>
      <c r="J644" s="19">
        <v>0</v>
      </c>
    </row>
    <row r="645" spans="2:10" x14ac:dyDescent="0.2">
      <c r="B645" s="12">
        <v>12113</v>
      </c>
      <c r="C645" s="29" t="s">
        <v>270</v>
      </c>
      <c r="E645" s="1">
        <v>11235264</v>
      </c>
      <c r="F645" s="19">
        <f t="shared" si="122"/>
        <v>0</v>
      </c>
      <c r="G645" s="19">
        <v>11235264</v>
      </c>
      <c r="H645" s="19">
        <v>9759569</v>
      </c>
      <c r="I645" s="19">
        <f t="shared" si="121"/>
        <v>1475695</v>
      </c>
      <c r="J645" s="19">
        <v>0</v>
      </c>
    </row>
    <row r="646" spans="2:10" x14ac:dyDescent="0.2">
      <c r="B646" s="12">
        <v>12331</v>
      </c>
      <c r="C646" s="29" t="s">
        <v>506</v>
      </c>
      <c r="E646" s="1">
        <v>15000</v>
      </c>
      <c r="F646" s="19">
        <f t="shared" ref="F646" si="123">G646-E646</f>
        <v>0</v>
      </c>
      <c r="G646" s="19">
        <v>15000</v>
      </c>
      <c r="H646" s="19">
        <v>76</v>
      </c>
      <c r="I646" s="19">
        <f t="shared" si="121"/>
        <v>14924</v>
      </c>
      <c r="J646" s="19">
        <v>0</v>
      </c>
    </row>
    <row r="647" spans="2:10" x14ac:dyDescent="0.2">
      <c r="B647" s="12">
        <v>12495</v>
      </c>
      <c r="C647" s="29" t="s">
        <v>24</v>
      </c>
      <c r="E647" s="1">
        <v>750000</v>
      </c>
      <c r="F647" s="19">
        <f t="shared" si="122"/>
        <v>0</v>
      </c>
      <c r="G647" s="19">
        <v>750000</v>
      </c>
      <c r="H647" s="19">
        <v>712476</v>
      </c>
      <c r="I647" s="19">
        <f t="shared" si="121"/>
        <v>37524</v>
      </c>
      <c r="J647" s="19">
        <v>0</v>
      </c>
    </row>
    <row r="648" spans="2:10" x14ac:dyDescent="0.2">
      <c r="B648" s="12">
        <v>12496</v>
      </c>
      <c r="C648" s="29" t="s">
        <v>25</v>
      </c>
      <c r="E648" s="1">
        <v>150000</v>
      </c>
      <c r="F648" s="19">
        <f t="shared" si="122"/>
        <v>0</v>
      </c>
      <c r="G648" s="19">
        <v>150000</v>
      </c>
      <c r="H648" s="19">
        <v>142500</v>
      </c>
      <c r="I648" s="19">
        <f t="shared" si="121"/>
        <v>7500</v>
      </c>
      <c r="J648" s="19">
        <v>0</v>
      </c>
    </row>
    <row r="649" spans="2:10" x14ac:dyDescent="0.2">
      <c r="B649" s="12">
        <v>12520</v>
      </c>
      <c r="C649" s="29" t="s">
        <v>5</v>
      </c>
      <c r="E649" s="1">
        <f>1000000+19422345</f>
        <v>20422345</v>
      </c>
      <c r="F649" s="19">
        <f t="shared" si="122"/>
        <v>-1000000</v>
      </c>
      <c r="G649" s="19">
        <v>19422345</v>
      </c>
      <c r="H649" s="19">
        <v>17304300</v>
      </c>
      <c r="I649" s="19">
        <f t="shared" si="121"/>
        <v>2118045</v>
      </c>
      <c r="J649" s="19">
        <v>0</v>
      </c>
    </row>
    <row r="650" spans="2:10" x14ac:dyDescent="0.2">
      <c r="B650" s="12">
        <v>12569</v>
      </c>
      <c r="C650" s="29" t="s">
        <v>6</v>
      </c>
      <c r="E650" s="1">
        <v>475000</v>
      </c>
      <c r="F650" s="19">
        <f t="shared" si="122"/>
        <v>0</v>
      </c>
      <c r="G650" s="19">
        <v>475000</v>
      </c>
      <c r="H650" s="19">
        <v>451250</v>
      </c>
      <c r="I650" s="19">
        <f t="shared" si="121"/>
        <v>23750</v>
      </c>
      <c r="J650" s="19">
        <v>0</v>
      </c>
    </row>
    <row r="651" spans="2:10" x14ac:dyDescent="0.2">
      <c r="B651" s="12">
        <v>16101</v>
      </c>
      <c r="C651" s="29" t="s">
        <v>277</v>
      </c>
      <c r="E651" s="1">
        <v>2710743</v>
      </c>
      <c r="F651" s="19">
        <f t="shared" si="122"/>
        <v>0</v>
      </c>
      <c r="G651" s="19">
        <v>2710743</v>
      </c>
      <c r="H651" s="19">
        <v>2706743</v>
      </c>
      <c r="I651" s="19">
        <f t="shared" si="121"/>
        <v>4000</v>
      </c>
      <c r="J651" s="19">
        <v>0</v>
      </c>
    </row>
    <row r="652" spans="2:10" x14ac:dyDescent="0.2">
      <c r="B652" s="12">
        <v>16106</v>
      </c>
      <c r="C652" s="29" t="s">
        <v>278</v>
      </c>
      <c r="E652" s="1">
        <v>1734350</v>
      </c>
      <c r="F652" s="19">
        <f t="shared" si="122"/>
        <v>0</v>
      </c>
      <c r="G652" s="19">
        <v>1734350</v>
      </c>
      <c r="H652" s="19">
        <v>1734350</v>
      </c>
      <c r="I652" s="19">
        <f t="shared" si="121"/>
        <v>0</v>
      </c>
      <c r="J652" s="19">
        <v>0</v>
      </c>
    </row>
    <row r="653" spans="2:10" x14ac:dyDescent="0.2">
      <c r="B653" s="12">
        <v>16147</v>
      </c>
      <c r="C653" s="29" t="s">
        <v>68</v>
      </c>
      <c r="E653" s="1">
        <v>116717658</v>
      </c>
      <c r="F653" s="19">
        <f t="shared" si="122"/>
        <v>0</v>
      </c>
      <c r="G653" s="19">
        <v>116717658</v>
      </c>
      <c r="H653" s="19">
        <v>104776111</v>
      </c>
      <c r="I653" s="19">
        <f t="shared" si="121"/>
        <v>11941547</v>
      </c>
      <c r="J653" s="19">
        <v>0</v>
      </c>
    </row>
    <row r="654" spans="2:10" x14ac:dyDescent="0.2">
      <c r="B654" s="12">
        <v>16158</v>
      </c>
      <c r="C654" s="29" t="s">
        <v>264</v>
      </c>
      <c r="E654" s="1">
        <v>3259170</v>
      </c>
      <c r="F654" s="19">
        <f t="shared" si="122"/>
        <v>0</v>
      </c>
      <c r="G654" s="19">
        <v>3259170</v>
      </c>
      <c r="H654" s="19">
        <v>2582381</v>
      </c>
      <c r="I654" s="19">
        <f t="shared" si="121"/>
        <v>481521</v>
      </c>
      <c r="J654" s="19">
        <v>195268</v>
      </c>
    </row>
    <row r="655" spans="2:10" x14ac:dyDescent="0.2">
      <c r="B655" s="12">
        <v>16202</v>
      </c>
      <c r="C655" s="29" t="s">
        <v>360</v>
      </c>
      <c r="E655" s="1">
        <v>2090000</v>
      </c>
      <c r="F655" s="19">
        <f t="shared" si="122"/>
        <v>0</v>
      </c>
      <c r="G655" s="19">
        <v>2090000</v>
      </c>
      <c r="H655" s="19">
        <v>1985500</v>
      </c>
      <c r="I655" s="19">
        <f t="shared" si="121"/>
        <v>104500</v>
      </c>
      <c r="J655" s="19">
        <v>0</v>
      </c>
    </row>
    <row r="656" spans="2:10" x14ac:dyDescent="0.2">
      <c r="B656" s="12">
        <v>17097</v>
      </c>
      <c r="C656" s="29" t="s">
        <v>7</v>
      </c>
      <c r="E656" s="1">
        <f>1200000+5195645</f>
        <v>6395645</v>
      </c>
      <c r="F656" s="19">
        <f>G656-E656</f>
        <v>512000</v>
      </c>
      <c r="G656" s="19">
        <v>6907645</v>
      </c>
      <c r="H656" s="19">
        <v>4733178</v>
      </c>
      <c r="I656" s="19">
        <f t="shared" si="121"/>
        <v>1874467</v>
      </c>
      <c r="J656" s="19">
        <v>300000</v>
      </c>
    </row>
    <row r="657" spans="1:10" x14ac:dyDescent="0.2">
      <c r="B657" s="12">
        <v>17101</v>
      </c>
      <c r="C657" s="29" t="s">
        <v>264</v>
      </c>
      <c r="E657" s="1">
        <f>500000+450000+78203282</f>
        <v>79153282</v>
      </c>
      <c r="F657" s="19">
        <f>G657-E657</f>
        <v>825000</v>
      </c>
      <c r="G657" s="19">
        <v>79978282</v>
      </c>
      <c r="H657" s="19">
        <v>77958418</v>
      </c>
      <c r="I657" s="19">
        <f t="shared" si="121"/>
        <v>1019864</v>
      </c>
      <c r="J657" s="19">
        <v>1000000</v>
      </c>
    </row>
    <row r="658" spans="1:10" x14ac:dyDescent="0.2">
      <c r="B658" s="12">
        <v>19001</v>
      </c>
      <c r="C658" s="29" t="s">
        <v>423</v>
      </c>
      <c r="E658" s="1">
        <v>1959671</v>
      </c>
      <c r="F658" s="19">
        <f t="shared" si="122"/>
        <v>0</v>
      </c>
      <c r="G658" s="19">
        <v>1959671</v>
      </c>
      <c r="H658" s="19">
        <v>11720136</v>
      </c>
      <c r="I658" s="19">
        <f t="shared" si="121"/>
        <v>-9760465</v>
      </c>
      <c r="J658" s="19">
        <v>0</v>
      </c>
    </row>
    <row r="659" spans="1:10" x14ac:dyDescent="0.2">
      <c r="A659" s="37" t="s">
        <v>494</v>
      </c>
      <c r="C659" s="5" t="s">
        <v>101</v>
      </c>
      <c r="E659" s="8">
        <f>SUM(E641:E658)</f>
        <v>274186867</v>
      </c>
      <c r="F659" s="8">
        <f t="shared" ref="F659:J659" si="124">SUM(F641:F658)</f>
        <v>787000</v>
      </c>
      <c r="G659" s="8">
        <f t="shared" si="124"/>
        <v>274973867</v>
      </c>
      <c r="H659" s="8">
        <f t="shared" si="124"/>
        <v>262460796</v>
      </c>
      <c r="I659" s="8">
        <f t="shared" si="124"/>
        <v>10587985</v>
      </c>
      <c r="J659" s="8">
        <f t="shared" si="124"/>
        <v>1925086</v>
      </c>
    </row>
    <row r="660" spans="1:10" x14ac:dyDescent="0.2">
      <c r="G660" s="1"/>
      <c r="H660" s="1"/>
    </row>
    <row r="661" spans="1:10" ht="15.75" x14ac:dyDescent="0.25">
      <c r="B661" s="6" t="s">
        <v>295</v>
      </c>
      <c r="D661" s="6"/>
      <c r="G661" s="1"/>
      <c r="H661" s="1"/>
    </row>
    <row r="662" spans="1:10" x14ac:dyDescent="0.2">
      <c r="B662" s="12">
        <v>10010</v>
      </c>
      <c r="C662" t="s">
        <v>124</v>
      </c>
      <c r="E662" s="24">
        <v>5180303</v>
      </c>
      <c r="F662" s="19">
        <f t="shared" ref="F662:F672" si="125">G662-E662</f>
        <v>114163</v>
      </c>
      <c r="G662" s="25">
        <v>5294466</v>
      </c>
      <c r="H662" s="22">
        <v>5039774</v>
      </c>
      <c r="I662" s="19">
        <f t="shared" ref="I662:I673" si="126">G662-H662-J662</f>
        <v>254692</v>
      </c>
      <c r="J662" s="19">
        <v>0</v>
      </c>
    </row>
    <row r="663" spans="1:10" x14ac:dyDescent="0.2">
      <c r="B663" s="12">
        <v>10020</v>
      </c>
      <c r="C663" t="s">
        <v>125</v>
      </c>
      <c r="E663" s="24">
        <v>687069</v>
      </c>
      <c r="F663" s="19">
        <f t="shared" si="125"/>
        <v>0</v>
      </c>
      <c r="G663" s="25">
        <v>687069</v>
      </c>
      <c r="H663" s="22">
        <v>650230</v>
      </c>
      <c r="I663" s="19">
        <f t="shared" si="126"/>
        <v>36839</v>
      </c>
      <c r="J663" s="19">
        <v>0</v>
      </c>
    </row>
    <row r="664" spans="1:10" x14ac:dyDescent="0.2">
      <c r="B664" s="12">
        <v>10050</v>
      </c>
      <c r="C664" t="s">
        <v>126</v>
      </c>
      <c r="E664" s="24">
        <v>1</v>
      </c>
      <c r="F664" s="19">
        <f t="shared" si="125"/>
        <v>0</v>
      </c>
      <c r="G664" s="25">
        <v>1</v>
      </c>
      <c r="H664" s="22">
        <v>0</v>
      </c>
      <c r="I664" s="19">
        <f t="shared" si="126"/>
        <v>1</v>
      </c>
      <c r="J664" s="19">
        <v>0</v>
      </c>
    </row>
    <row r="665" spans="1:10" x14ac:dyDescent="0.2">
      <c r="B665" s="12">
        <v>12061</v>
      </c>
      <c r="C665" t="s">
        <v>296</v>
      </c>
      <c r="E665" s="24">
        <v>1989860</v>
      </c>
      <c r="F665" s="19">
        <f t="shared" si="125"/>
        <v>0</v>
      </c>
      <c r="G665" s="25">
        <v>1989860</v>
      </c>
      <c r="H665" s="22">
        <v>1890358</v>
      </c>
      <c r="I665" s="19">
        <f t="shared" si="126"/>
        <v>99502</v>
      </c>
      <c r="J665" s="19">
        <v>0</v>
      </c>
    </row>
    <row r="666" spans="1:10" x14ac:dyDescent="0.2">
      <c r="B666" s="12">
        <v>12104</v>
      </c>
      <c r="C666" t="s">
        <v>297</v>
      </c>
      <c r="E666" s="24">
        <v>267029</v>
      </c>
      <c r="F666" s="19">
        <f t="shared" si="125"/>
        <v>0</v>
      </c>
      <c r="G666" s="25">
        <v>267029</v>
      </c>
      <c r="H666" s="22">
        <v>267017</v>
      </c>
      <c r="I666" s="19">
        <f t="shared" si="126"/>
        <v>12</v>
      </c>
      <c r="J666" s="19">
        <v>0</v>
      </c>
    </row>
    <row r="667" spans="1:10" x14ac:dyDescent="0.2">
      <c r="B667" s="12">
        <v>12172</v>
      </c>
      <c r="C667" t="s">
        <v>298</v>
      </c>
      <c r="E667" s="24">
        <v>786592</v>
      </c>
      <c r="F667" s="19">
        <f t="shared" si="125"/>
        <v>0</v>
      </c>
      <c r="G667" s="25">
        <v>786592</v>
      </c>
      <c r="H667" s="22">
        <v>747251</v>
      </c>
      <c r="I667" s="19">
        <f t="shared" si="126"/>
        <v>39341</v>
      </c>
      <c r="J667" s="19">
        <v>0</v>
      </c>
    </row>
    <row r="668" spans="1:10" x14ac:dyDescent="0.2">
      <c r="B668" s="12">
        <v>12420</v>
      </c>
      <c r="C668" t="s">
        <v>361</v>
      </c>
      <c r="E668" s="24">
        <v>180500</v>
      </c>
      <c r="F668" s="19">
        <f t="shared" si="125"/>
        <v>0</v>
      </c>
      <c r="G668" s="25">
        <v>180500</v>
      </c>
      <c r="H668" s="22">
        <v>171475</v>
      </c>
      <c r="I668" s="19">
        <f t="shared" si="126"/>
        <v>9025</v>
      </c>
      <c r="J668" s="19">
        <v>0</v>
      </c>
    </row>
    <row r="669" spans="1:10" x14ac:dyDescent="0.2">
      <c r="B669" s="12">
        <v>16022</v>
      </c>
      <c r="C669" t="s">
        <v>299</v>
      </c>
      <c r="E669" s="24">
        <v>332500</v>
      </c>
      <c r="F669" s="19">
        <f t="shared" si="125"/>
        <v>0</v>
      </c>
      <c r="G669" s="25">
        <v>332500</v>
      </c>
      <c r="H669" s="22">
        <v>315875</v>
      </c>
      <c r="I669" s="19">
        <f t="shared" si="126"/>
        <v>16625</v>
      </c>
      <c r="J669" s="19">
        <v>0</v>
      </c>
    </row>
    <row r="670" spans="1:10" x14ac:dyDescent="0.2">
      <c r="B670" s="12">
        <v>17003</v>
      </c>
      <c r="C670" t="s">
        <v>300</v>
      </c>
      <c r="E670" s="24">
        <v>203569</v>
      </c>
      <c r="F670" s="19">
        <f t="shared" si="125"/>
        <v>0</v>
      </c>
      <c r="G670" s="25">
        <v>203569</v>
      </c>
      <c r="H670" s="22">
        <v>193391</v>
      </c>
      <c r="I670" s="19">
        <f t="shared" si="126"/>
        <v>10178</v>
      </c>
      <c r="J670" s="19">
        <v>0</v>
      </c>
    </row>
    <row r="671" spans="1:10" x14ac:dyDescent="0.2">
      <c r="B671" s="12">
        <v>17010</v>
      </c>
      <c r="C671" t="s">
        <v>301</v>
      </c>
      <c r="E671" s="24">
        <f>15217+1000000</f>
        <v>1015217</v>
      </c>
      <c r="F671" s="19">
        <f t="shared" si="125"/>
        <v>0</v>
      </c>
      <c r="G671" s="25">
        <v>1015217</v>
      </c>
      <c r="H671" s="22">
        <v>965217</v>
      </c>
      <c r="I671" s="19">
        <f t="shared" si="126"/>
        <v>50000</v>
      </c>
      <c r="J671" s="19">
        <v>0</v>
      </c>
    </row>
    <row r="672" spans="1:10" x14ac:dyDescent="0.2">
      <c r="B672" s="12">
        <v>17069</v>
      </c>
      <c r="C672" t="s">
        <v>422</v>
      </c>
      <c r="E672" s="24">
        <v>2049752</v>
      </c>
      <c r="F672" s="19">
        <f t="shared" si="125"/>
        <v>0</v>
      </c>
      <c r="G672" s="25">
        <v>2049752</v>
      </c>
      <c r="H672" s="22">
        <v>1947265</v>
      </c>
      <c r="I672" s="19">
        <f t="shared" si="126"/>
        <v>102487</v>
      </c>
      <c r="J672" s="19">
        <v>0</v>
      </c>
    </row>
    <row r="673" spans="1:10" x14ac:dyDescent="0.2">
      <c r="B673" s="12">
        <v>19001</v>
      </c>
      <c r="C673" s="29" t="s">
        <v>423</v>
      </c>
      <c r="E673" s="24">
        <v>28877</v>
      </c>
      <c r="F673" s="19">
        <f>G673-E673</f>
        <v>0</v>
      </c>
      <c r="G673" s="19">
        <v>28877</v>
      </c>
      <c r="H673" s="19">
        <v>17644</v>
      </c>
      <c r="I673" s="19">
        <f t="shared" si="126"/>
        <v>11233</v>
      </c>
      <c r="J673" s="19">
        <v>0</v>
      </c>
    </row>
    <row r="674" spans="1:10" x14ac:dyDescent="0.2">
      <c r="A674" s="37" t="s">
        <v>494</v>
      </c>
      <c r="C674" s="5" t="s">
        <v>101</v>
      </c>
      <c r="E674" s="23">
        <f>SUM(E662:E673)</f>
        <v>12721269</v>
      </c>
      <c r="F674" s="23">
        <f t="shared" ref="F674:J674" si="127">SUM(F662:F673)</f>
        <v>114163</v>
      </c>
      <c r="G674" s="23">
        <f t="shared" si="127"/>
        <v>12835432</v>
      </c>
      <c r="H674" s="23">
        <f t="shared" si="127"/>
        <v>12205497</v>
      </c>
      <c r="I674" s="23">
        <f t="shared" si="127"/>
        <v>629935</v>
      </c>
      <c r="J674" s="23">
        <f t="shared" si="127"/>
        <v>0</v>
      </c>
    </row>
    <row r="675" spans="1:10" x14ac:dyDescent="0.2">
      <c r="G675" s="1"/>
      <c r="H675" s="1"/>
    </row>
    <row r="676" spans="1:10" ht="15.75" x14ac:dyDescent="0.25">
      <c r="B676" s="6" t="s">
        <v>496</v>
      </c>
      <c r="D676" s="6"/>
      <c r="G676" s="1"/>
      <c r="H676" s="1"/>
    </row>
    <row r="677" spans="1:10" x14ac:dyDescent="0.2">
      <c r="B677" s="12">
        <v>10010</v>
      </c>
      <c r="C677" t="s">
        <v>124</v>
      </c>
      <c r="E677" s="24">
        <v>1712774</v>
      </c>
      <c r="F677" s="19">
        <f t="shared" ref="F677:F686" si="128">G677-E677</f>
        <v>434427</v>
      </c>
      <c r="G677" s="25">
        <v>2147201</v>
      </c>
      <c r="H677" s="22">
        <v>1962687</v>
      </c>
      <c r="I677" s="19">
        <f t="shared" ref="I677:I688" si="129">G677-H677-J677</f>
        <v>184514</v>
      </c>
      <c r="J677" s="19">
        <v>0</v>
      </c>
    </row>
    <row r="678" spans="1:10" x14ac:dyDescent="0.2">
      <c r="B678" s="12">
        <v>10020</v>
      </c>
      <c r="C678" t="s">
        <v>125</v>
      </c>
      <c r="E678" s="24">
        <v>105586</v>
      </c>
      <c r="F678" s="19">
        <f t="shared" si="128"/>
        <v>50000</v>
      </c>
      <c r="G678" s="25">
        <v>155586</v>
      </c>
      <c r="H678" s="22">
        <v>135243</v>
      </c>
      <c r="I678" s="19">
        <f t="shared" si="129"/>
        <v>20343</v>
      </c>
      <c r="J678" s="19">
        <v>0</v>
      </c>
    </row>
    <row r="679" spans="1:10" x14ac:dyDescent="0.2">
      <c r="B679" s="12">
        <v>10050</v>
      </c>
      <c r="C679" t="s">
        <v>126</v>
      </c>
      <c r="E679" s="24">
        <v>1</v>
      </c>
      <c r="F679" s="19">
        <f t="shared" si="128"/>
        <v>0</v>
      </c>
      <c r="G679" s="25">
        <v>1</v>
      </c>
      <c r="H679" s="22">
        <v>0</v>
      </c>
      <c r="I679" s="19">
        <f t="shared" si="129"/>
        <v>1</v>
      </c>
      <c r="J679" s="19">
        <v>0</v>
      </c>
    </row>
    <row r="680" spans="1:10" x14ac:dyDescent="0.2">
      <c r="B680" s="12">
        <v>12188</v>
      </c>
      <c r="C680" t="s">
        <v>302</v>
      </c>
      <c r="E680" s="24">
        <f>863252+2181737</f>
        <v>3044989</v>
      </c>
      <c r="F680" s="19">
        <f t="shared" si="128"/>
        <v>0</v>
      </c>
      <c r="G680" s="25">
        <v>3044989</v>
      </c>
      <c r="H680" s="22">
        <v>2219797</v>
      </c>
      <c r="I680" s="19">
        <f t="shared" si="129"/>
        <v>0</v>
      </c>
      <c r="J680" s="19">
        <v>825192</v>
      </c>
    </row>
    <row r="681" spans="1:10" x14ac:dyDescent="0.2">
      <c r="B681" s="12">
        <v>12194</v>
      </c>
      <c r="C681" t="s">
        <v>303</v>
      </c>
      <c r="E681" s="24">
        <v>92840</v>
      </c>
      <c r="F681" s="19">
        <f t="shared" si="128"/>
        <v>0</v>
      </c>
      <c r="G681" s="25">
        <v>92840</v>
      </c>
      <c r="H681" s="22">
        <v>86181</v>
      </c>
      <c r="I681" s="19">
        <f t="shared" si="129"/>
        <v>6659</v>
      </c>
      <c r="J681" s="19">
        <v>0</v>
      </c>
    </row>
    <row r="682" spans="1:10" x14ac:dyDescent="0.2">
      <c r="B682" s="12">
        <v>12200</v>
      </c>
      <c r="C682" s="29" t="s">
        <v>304</v>
      </c>
      <c r="E682" s="24">
        <v>325210</v>
      </c>
      <c r="F682" s="19">
        <f>G682-E682</f>
        <v>0</v>
      </c>
      <c r="G682" s="25">
        <v>325210</v>
      </c>
      <c r="H682" s="22">
        <v>297780</v>
      </c>
      <c r="I682" s="19">
        <f t="shared" si="129"/>
        <v>27430</v>
      </c>
      <c r="J682" s="19">
        <v>0</v>
      </c>
    </row>
    <row r="683" spans="1:10" x14ac:dyDescent="0.2">
      <c r="B683" s="12">
        <v>12208</v>
      </c>
      <c r="C683" t="s">
        <v>91</v>
      </c>
      <c r="E683" s="24">
        <v>66500</v>
      </c>
      <c r="F683" s="19">
        <f t="shared" si="128"/>
        <v>0</v>
      </c>
      <c r="G683" s="25">
        <v>66500</v>
      </c>
      <c r="H683" s="22">
        <v>64917</v>
      </c>
      <c r="I683" s="19">
        <f t="shared" si="129"/>
        <v>1583</v>
      </c>
      <c r="J683" s="19">
        <v>0</v>
      </c>
    </row>
    <row r="684" spans="1:10" x14ac:dyDescent="0.2">
      <c r="B684" s="12">
        <v>12214</v>
      </c>
      <c r="C684" t="s">
        <v>305</v>
      </c>
      <c r="E684" s="24">
        <v>447806</v>
      </c>
      <c r="F684" s="19">
        <f t="shared" si="128"/>
        <v>0</v>
      </c>
      <c r="G684" s="25">
        <v>447806</v>
      </c>
      <c r="H684" s="22">
        <v>422068</v>
      </c>
      <c r="I684" s="19">
        <f t="shared" si="129"/>
        <v>25738</v>
      </c>
      <c r="J684" s="19">
        <v>0</v>
      </c>
    </row>
    <row r="685" spans="1:10" x14ac:dyDescent="0.2">
      <c r="B685" s="12">
        <v>12553</v>
      </c>
      <c r="C685" s="29" t="s">
        <v>419</v>
      </c>
      <c r="E685" s="24">
        <v>95000</v>
      </c>
      <c r="F685" s="19">
        <f t="shared" si="128"/>
        <v>0</v>
      </c>
      <c r="G685" s="25">
        <v>95000</v>
      </c>
      <c r="H685" s="22">
        <v>12500</v>
      </c>
      <c r="I685" s="19">
        <f t="shared" si="129"/>
        <v>82500</v>
      </c>
      <c r="J685" s="19">
        <v>0</v>
      </c>
    </row>
    <row r="686" spans="1:10" x14ac:dyDescent="0.2">
      <c r="B686" s="12">
        <v>16063</v>
      </c>
      <c r="C686" t="s">
        <v>344</v>
      </c>
      <c r="E686" s="24">
        <v>3800</v>
      </c>
      <c r="F686" s="19">
        <f t="shared" si="128"/>
        <v>0</v>
      </c>
      <c r="G686" s="25">
        <v>3800</v>
      </c>
      <c r="H686" s="22">
        <v>0</v>
      </c>
      <c r="I686" s="19">
        <f t="shared" si="129"/>
        <v>3800</v>
      </c>
      <c r="J686" s="19">
        <v>0</v>
      </c>
    </row>
    <row r="687" spans="1:10" x14ac:dyDescent="0.2">
      <c r="B687" s="12">
        <v>16261</v>
      </c>
      <c r="C687" s="29" t="s">
        <v>457</v>
      </c>
      <c r="E687" s="24">
        <f>2490065+42023498</f>
        <v>44513563</v>
      </c>
      <c r="F687" s="19">
        <f>G687-E687</f>
        <v>0</v>
      </c>
      <c r="G687" s="25">
        <v>44513563</v>
      </c>
      <c r="H687" s="22">
        <v>40992544</v>
      </c>
      <c r="I687" s="19">
        <f t="shared" si="129"/>
        <v>0</v>
      </c>
      <c r="J687" s="19">
        <v>3521019</v>
      </c>
    </row>
    <row r="688" spans="1:10" x14ac:dyDescent="0.2">
      <c r="B688" s="12">
        <v>19001</v>
      </c>
      <c r="C688" s="29" t="s">
        <v>423</v>
      </c>
      <c r="E688" s="24">
        <v>13109</v>
      </c>
      <c r="F688" s="19">
        <f>G688-E688</f>
        <v>0</v>
      </c>
      <c r="G688" s="19">
        <v>13109</v>
      </c>
      <c r="H688" s="19">
        <v>-90874</v>
      </c>
      <c r="I688" s="19">
        <f t="shared" si="129"/>
        <v>103983</v>
      </c>
      <c r="J688" s="19">
        <v>0</v>
      </c>
    </row>
    <row r="689" spans="1:10" x14ac:dyDescent="0.2">
      <c r="A689" s="37" t="s">
        <v>494</v>
      </c>
      <c r="C689" s="5" t="s">
        <v>101</v>
      </c>
      <c r="E689" s="23">
        <f>SUM(E677:E688)</f>
        <v>50421178</v>
      </c>
      <c r="F689" s="23">
        <f t="shared" ref="F689:J689" si="130">SUM(F677:F688)</f>
        <v>484427</v>
      </c>
      <c r="G689" s="23">
        <f t="shared" si="130"/>
        <v>50905605</v>
      </c>
      <c r="H689" s="23">
        <f t="shared" si="130"/>
        <v>46102843</v>
      </c>
      <c r="I689" s="23">
        <f t="shared" si="130"/>
        <v>456551</v>
      </c>
      <c r="J689" s="23">
        <f t="shared" si="130"/>
        <v>4346211</v>
      </c>
    </row>
    <row r="690" spans="1:10" x14ac:dyDescent="0.2">
      <c r="G690" s="1"/>
      <c r="H690" s="1"/>
    </row>
    <row r="691" spans="1:10" ht="15.75" x14ac:dyDescent="0.25">
      <c r="B691" s="6" t="s">
        <v>307</v>
      </c>
      <c r="D691" s="6"/>
      <c r="G691" s="1"/>
      <c r="H691" s="1"/>
    </row>
    <row r="692" spans="1:10" x14ac:dyDescent="0.2">
      <c r="B692" s="12">
        <v>12139</v>
      </c>
      <c r="C692" t="s">
        <v>306</v>
      </c>
      <c r="E692" s="24">
        <v>228271757</v>
      </c>
      <c r="F692" s="19">
        <f t="shared" ref="F692:F694" si="131">G692-E692</f>
        <v>-6910987</v>
      </c>
      <c r="G692" s="25">
        <v>221360770</v>
      </c>
      <c r="H692" s="22">
        <v>221360440</v>
      </c>
      <c r="I692" s="19">
        <f t="shared" ref="I692:I694" si="132">G692-H692-J692</f>
        <v>330</v>
      </c>
      <c r="J692" s="19">
        <v>0</v>
      </c>
    </row>
    <row r="693" spans="1:10" x14ac:dyDescent="0.2">
      <c r="B693" s="12">
        <v>12468</v>
      </c>
      <c r="C693" s="29" t="s">
        <v>365</v>
      </c>
      <c r="E693" s="24">
        <v>475000</v>
      </c>
      <c r="F693" s="19">
        <f t="shared" si="131"/>
        <v>0</v>
      </c>
      <c r="G693" s="25">
        <v>475000</v>
      </c>
      <c r="H693" s="22">
        <v>451250</v>
      </c>
      <c r="I693" s="19">
        <f t="shared" si="132"/>
        <v>23750</v>
      </c>
      <c r="J693" s="19">
        <v>0</v>
      </c>
    </row>
    <row r="694" spans="1:10" x14ac:dyDescent="0.2">
      <c r="B694" s="12">
        <v>16198</v>
      </c>
      <c r="C694" s="29" t="s">
        <v>420</v>
      </c>
      <c r="E694" s="24">
        <v>400000</v>
      </c>
      <c r="F694" s="19">
        <f t="shared" si="131"/>
        <v>0</v>
      </c>
      <c r="G694" s="25">
        <v>400000</v>
      </c>
      <c r="H694" s="22">
        <v>400000</v>
      </c>
      <c r="I694" s="19">
        <f t="shared" si="132"/>
        <v>0</v>
      </c>
      <c r="J694" s="19">
        <v>0</v>
      </c>
    </row>
    <row r="695" spans="1:10" x14ac:dyDescent="0.2">
      <c r="A695" s="37" t="s">
        <v>494</v>
      </c>
      <c r="C695" s="5" t="s">
        <v>101</v>
      </c>
      <c r="E695" s="23">
        <f>SUM(E692:E694)</f>
        <v>229146757</v>
      </c>
      <c r="F695" s="23">
        <f t="shared" ref="F695:J695" si="133">SUM(F692:F694)</f>
        <v>-6910987</v>
      </c>
      <c r="G695" s="23">
        <f t="shared" si="133"/>
        <v>222235770</v>
      </c>
      <c r="H695" s="23">
        <f t="shared" si="133"/>
        <v>222211690</v>
      </c>
      <c r="I695" s="23">
        <f t="shared" si="133"/>
        <v>24080</v>
      </c>
      <c r="J695" s="23">
        <f t="shared" si="133"/>
        <v>0</v>
      </c>
    </row>
    <row r="696" spans="1:10" x14ac:dyDescent="0.2">
      <c r="C696" s="5"/>
      <c r="E696" s="8"/>
      <c r="F696" s="8"/>
      <c r="G696" s="8"/>
      <c r="H696" s="8"/>
      <c r="I696" s="8"/>
      <c r="J696" s="8"/>
    </row>
    <row r="697" spans="1:10" x14ac:dyDescent="0.2">
      <c r="G697" s="1"/>
      <c r="H697" s="1"/>
    </row>
    <row r="698" spans="1:10" ht="15.75" x14ac:dyDescent="0.25">
      <c r="B698" s="6" t="s">
        <v>308</v>
      </c>
      <c r="D698" s="6"/>
      <c r="G698" s="1"/>
      <c r="H698" s="1"/>
    </row>
    <row r="699" spans="1:10" x14ac:dyDescent="0.2">
      <c r="B699" s="12">
        <v>12139</v>
      </c>
      <c r="C699" t="s">
        <v>306</v>
      </c>
      <c r="E699" s="24">
        <v>134886547</v>
      </c>
      <c r="F699" s="19">
        <f>G699-E699</f>
        <v>-3893561</v>
      </c>
      <c r="G699" s="25">
        <v>130992986</v>
      </c>
      <c r="H699" s="22">
        <v>130992004</v>
      </c>
      <c r="I699" s="19">
        <f t="shared" ref="I699:I701" si="134">G699-H699-J699</f>
        <v>982</v>
      </c>
      <c r="J699" s="19">
        <v>0</v>
      </c>
    </row>
    <row r="700" spans="1:10" x14ac:dyDescent="0.2">
      <c r="B700" s="12">
        <v>12159</v>
      </c>
      <c r="C700" s="29" t="s">
        <v>489</v>
      </c>
      <c r="E700" s="24">
        <v>480422</v>
      </c>
      <c r="F700" s="19">
        <f>G700-E700</f>
        <v>0</v>
      </c>
      <c r="G700" s="25">
        <v>480422</v>
      </c>
      <c r="H700" s="22">
        <v>456401</v>
      </c>
      <c r="I700" s="19">
        <f t="shared" si="134"/>
        <v>24021</v>
      </c>
      <c r="J700" s="19">
        <v>0</v>
      </c>
    </row>
    <row r="701" spans="1:10" x14ac:dyDescent="0.2">
      <c r="B701" s="12">
        <v>19001</v>
      </c>
      <c r="C701" s="29" t="s">
        <v>423</v>
      </c>
      <c r="E701" s="24">
        <v>797270</v>
      </c>
      <c r="F701" s="19">
        <f>G701-E701</f>
        <v>0</v>
      </c>
      <c r="G701" s="19">
        <v>797270</v>
      </c>
      <c r="H701" s="19">
        <v>772822</v>
      </c>
      <c r="I701" s="19">
        <f t="shared" si="134"/>
        <v>24448</v>
      </c>
      <c r="J701" s="19">
        <v>0</v>
      </c>
    </row>
    <row r="702" spans="1:10" x14ac:dyDescent="0.2">
      <c r="A702" s="37" t="s">
        <v>494</v>
      </c>
      <c r="C702" s="5" t="s">
        <v>101</v>
      </c>
      <c r="E702" s="23">
        <f>SUM(E699:E701)</f>
        <v>136164239</v>
      </c>
      <c r="F702" s="23">
        <f t="shared" ref="F702:J702" si="135">SUM(F699:F701)</f>
        <v>-3893561</v>
      </c>
      <c r="G702" s="23">
        <f t="shared" si="135"/>
        <v>132270678</v>
      </c>
      <c r="H702" s="23">
        <f t="shared" si="135"/>
        <v>132221227</v>
      </c>
      <c r="I702" s="23">
        <f t="shared" si="135"/>
        <v>49451</v>
      </c>
      <c r="J702" s="23">
        <f t="shared" si="135"/>
        <v>0</v>
      </c>
    </row>
    <row r="703" spans="1:10" x14ac:dyDescent="0.2">
      <c r="G703" s="1"/>
      <c r="H703" s="1"/>
    </row>
    <row r="704" spans="1:10" ht="15.75" x14ac:dyDescent="0.25">
      <c r="B704" s="6" t="s">
        <v>309</v>
      </c>
      <c r="D704" s="6"/>
      <c r="G704" s="1"/>
      <c r="H704" s="1"/>
    </row>
    <row r="705" spans="1:10" x14ac:dyDescent="0.2">
      <c r="B705" s="12">
        <v>10010</v>
      </c>
      <c r="C705" t="s">
        <v>124</v>
      </c>
      <c r="E705" s="24">
        <v>1695911</v>
      </c>
      <c r="F705" s="19">
        <f t="shared" ref="F705:F710" si="136">G705-E705</f>
        <v>16412</v>
      </c>
      <c r="G705" s="25">
        <v>1712323</v>
      </c>
      <c r="H705" s="22">
        <v>1671275</v>
      </c>
      <c r="I705" s="19">
        <f t="shared" ref="I705:I711" si="137">G705-H705-J705</f>
        <v>41048</v>
      </c>
      <c r="J705" s="19">
        <v>0</v>
      </c>
    </row>
    <row r="706" spans="1:10" x14ac:dyDescent="0.2">
      <c r="B706" s="12">
        <v>10020</v>
      </c>
      <c r="C706" t="s">
        <v>125</v>
      </c>
      <c r="E706" s="24">
        <v>568221</v>
      </c>
      <c r="F706" s="19">
        <f t="shared" si="136"/>
        <v>0</v>
      </c>
      <c r="G706" s="25">
        <v>568221</v>
      </c>
      <c r="H706" s="22">
        <v>342412</v>
      </c>
      <c r="I706" s="19">
        <f t="shared" si="137"/>
        <v>225809</v>
      </c>
      <c r="J706" s="19">
        <v>0</v>
      </c>
    </row>
    <row r="707" spans="1:10" x14ac:dyDescent="0.2">
      <c r="B707" s="12">
        <v>10050</v>
      </c>
      <c r="C707" t="s">
        <v>126</v>
      </c>
      <c r="E707" s="24">
        <v>1</v>
      </c>
      <c r="F707" s="19">
        <f t="shared" si="136"/>
        <v>0</v>
      </c>
      <c r="G707" s="25">
        <v>1</v>
      </c>
      <c r="H707" s="22">
        <v>0</v>
      </c>
      <c r="I707" s="19">
        <f t="shared" si="137"/>
        <v>1</v>
      </c>
      <c r="J707" s="19">
        <v>0</v>
      </c>
    </row>
    <row r="708" spans="1:10" x14ac:dyDescent="0.2">
      <c r="B708" s="12">
        <v>16006</v>
      </c>
      <c r="C708" t="s">
        <v>310</v>
      </c>
      <c r="E708" s="24">
        <v>984110000</v>
      </c>
      <c r="F708" s="19">
        <f t="shared" si="136"/>
        <v>0</v>
      </c>
      <c r="G708" s="25">
        <v>984110000</v>
      </c>
      <c r="H708" s="22">
        <v>984110000</v>
      </c>
      <c r="I708" s="19">
        <f t="shared" si="137"/>
        <v>0</v>
      </c>
      <c r="J708" s="19">
        <v>0</v>
      </c>
    </row>
    <row r="709" spans="1:10" x14ac:dyDescent="0.2">
      <c r="B709" s="12">
        <v>16023</v>
      </c>
      <c r="C709" t="s">
        <v>8</v>
      </c>
      <c r="E709" s="24">
        <v>14714000</v>
      </c>
      <c r="F709" s="19">
        <f t="shared" si="136"/>
        <v>0</v>
      </c>
      <c r="G709" s="25">
        <v>14714000</v>
      </c>
      <c r="H709" s="22">
        <v>13675316</v>
      </c>
      <c r="I709" s="19">
        <f t="shared" si="137"/>
        <v>1038684</v>
      </c>
      <c r="J709" s="19">
        <v>0</v>
      </c>
    </row>
    <row r="710" spans="1:10" x14ac:dyDescent="0.2">
      <c r="B710" s="12">
        <v>16032</v>
      </c>
      <c r="C710" t="s">
        <v>9</v>
      </c>
      <c r="E710" s="24">
        <v>5447370</v>
      </c>
      <c r="F710" s="19">
        <f t="shared" si="136"/>
        <v>0</v>
      </c>
      <c r="G710" s="25">
        <v>5447370</v>
      </c>
      <c r="H710" s="22">
        <v>5154045</v>
      </c>
      <c r="I710" s="19">
        <f t="shared" si="137"/>
        <v>293325</v>
      </c>
      <c r="J710" s="19">
        <v>0</v>
      </c>
    </row>
    <row r="711" spans="1:10" x14ac:dyDescent="0.2">
      <c r="B711" s="12">
        <v>19001</v>
      </c>
      <c r="C711" s="29" t="s">
        <v>423</v>
      </c>
      <c r="E711" s="24">
        <v>8996</v>
      </c>
      <c r="F711" s="19">
        <f>G711-E711</f>
        <v>0</v>
      </c>
      <c r="G711" s="19">
        <v>8996</v>
      </c>
      <c r="H711" s="19">
        <v>20217</v>
      </c>
      <c r="I711" s="19">
        <f t="shared" si="137"/>
        <v>-11221</v>
      </c>
      <c r="J711" s="19">
        <v>0</v>
      </c>
    </row>
    <row r="712" spans="1:10" x14ac:dyDescent="0.2">
      <c r="A712" s="37" t="s">
        <v>494</v>
      </c>
      <c r="C712" s="5" t="s">
        <v>101</v>
      </c>
      <c r="E712" s="23">
        <f>SUM(E705:E711)</f>
        <v>1006544499</v>
      </c>
      <c r="F712" s="23">
        <f t="shared" ref="F712:J712" si="138">SUM(F705:F711)</f>
        <v>16412</v>
      </c>
      <c r="G712" s="23">
        <f t="shared" si="138"/>
        <v>1006560911</v>
      </c>
      <c r="H712" s="23">
        <f t="shared" si="138"/>
        <v>1004973265</v>
      </c>
      <c r="I712" s="23">
        <f t="shared" si="138"/>
        <v>1587646</v>
      </c>
      <c r="J712" s="23">
        <f t="shared" si="138"/>
        <v>0</v>
      </c>
    </row>
    <row r="713" spans="1:10" x14ac:dyDescent="0.2">
      <c r="G713" s="1"/>
      <c r="H713" s="1"/>
    </row>
    <row r="714" spans="1:10" ht="15.75" x14ac:dyDescent="0.25">
      <c r="B714" s="6" t="s">
        <v>10</v>
      </c>
      <c r="D714" s="6"/>
      <c r="G714" s="1"/>
      <c r="H714" s="1"/>
    </row>
    <row r="715" spans="1:10" x14ac:dyDescent="0.2">
      <c r="B715" s="12">
        <v>12531</v>
      </c>
      <c r="C715" t="s">
        <v>92</v>
      </c>
      <c r="E715" s="24">
        <v>2588604</v>
      </c>
      <c r="F715" s="19">
        <f t="shared" ref="F715:F720" si="139">G715-E715</f>
        <v>0</v>
      </c>
      <c r="G715" s="25">
        <v>2588604</v>
      </c>
      <c r="H715" s="22">
        <v>2532166</v>
      </c>
      <c r="I715" s="19">
        <f t="shared" ref="I715:I720" si="140">G715-H715-J715</f>
        <v>56438</v>
      </c>
      <c r="J715" s="19">
        <v>0</v>
      </c>
    </row>
    <row r="716" spans="1:10" x14ac:dyDescent="0.2">
      <c r="B716" s="12">
        <v>12532</v>
      </c>
      <c r="C716" t="s">
        <v>11</v>
      </c>
      <c r="E716" s="24">
        <v>155605363</v>
      </c>
      <c r="F716" s="19">
        <f t="shared" si="139"/>
        <v>-296918</v>
      </c>
      <c r="G716" s="25">
        <f>155307974+471</f>
        <v>155308445</v>
      </c>
      <c r="H716" s="22">
        <f>155307974</f>
        <v>155307974</v>
      </c>
      <c r="I716" s="19">
        <f t="shared" si="140"/>
        <v>471</v>
      </c>
      <c r="J716" s="19">
        <v>0</v>
      </c>
    </row>
    <row r="717" spans="1:10" x14ac:dyDescent="0.2">
      <c r="B717" s="12">
        <v>12533</v>
      </c>
      <c r="C717" s="29" t="s">
        <v>490</v>
      </c>
      <c r="E717" s="24">
        <v>155564671</v>
      </c>
      <c r="F717" s="19">
        <f t="shared" si="139"/>
        <v>-2898898</v>
      </c>
      <c r="G717" s="25">
        <v>152665773</v>
      </c>
      <c r="H717" s="22">
        <v>152665084</v>
      </c>
      <c r="I717" s="19">
        <f t="shared" si="140"/>
        <v>689</v>
      </c>
      <c r="J717" s="19">
        <v>0</v>
      </c>
    </row>
    <row r="718" spans="1:10" x14ac:dyDescent="0.2">
      <c r="B718" s="12">
        <v>12534</v>
      </c>
      <c r="C718" t="s">
        <v>12</v>
      </c>
      <c r="E718" s="24">
        <v>666038</v>
      </c>
      <c r="F718" s="19">
        <f t="shared" si="139"/>
        <v>0</v>
      </c>
      <c r="G718" s="25">
        <v>666038</v>
      </c>
      <c r="H718" s="22">
        <v>629770</v>
      </c>
      <c r="I718" s="19">
        <f t="shared" si="140"/>
        <v>36268</v>
      </c>
      <c r="J718" s="19">
        <v>0</v>
      </c>
    </row>
    <row r="719" spans="1:10" x14ac:dyDescent="0.2">
      <c r="B719" s="12">
        <v>12578</v>
      </c>
      <c r="C719" s="29" t="s">
        <v>507</v>
      </c>
      <c r="E719" s="24">
        <v>23000000</v>
      </c>
      <c r="F719" s="19">
        <f t="shared" ref="F719" si="141">G719-E719</f>
        <v>-1150000</v>
      </c>
      <c r="G719" s="25">
        <v>21850000</v>
      </c>
      <c r="H719" s="22">
        <v>19018383</v>
      </c>
      <c r="I719" s="19">
        <f t="shared" si="140"/>
        <v>0</v>
      </c>
      <c r="J719" s="19">
        <v>2831617</v>
      </c>
    </row>
    <row r="720" spans="1:10" x14ac:dyDescent="0.2">
      <c r="B720" s="12">
        <v>19001</v>
      </c>
      <c r="C720" s="29" t="s">
        <v>423</v>
      </c>
      <c r="E720" s="24">
        <v>908635</v>
      </c>
      <c r="F720" s="19">
        <f t="shared" si="139"/>
        <v>0</v>
      </c>
      <c r="G720" s="19">
        <v>908635</v>
      </c>
      <c r="H720" s="19">
        <v>479439</v>
      </c>
      <c r="I720" s="19">
        <f t="shared" si="140"/>
        <v>429196</v>
      </c>
      <c r="J720" s="19">
        <v>0</v>
      </c>
    </row>
    <row r="721" spans="1:10" ht="15" x14ac:dyDescent="0.35">
      <c r="A721" s="37" t="s">
        <v>494</v>
      </c>
      <c r="C721" s="5" t="s">
        <v>101</v>
      </c>
      <c r="E721" s="26">
        <f>SUM(E715:E720)</f>
        <v>338333311</v>
      </c>
      <c r="F721" s="26">
        <f t="shared" ref="F721:J721" si="142">SUM(F715:F720)</f>
        <v>-4345816</v>
      </c>
      <c r="G721" s="26">
        <f t="shared" si="142"/>
        <v>333987495</v>
      </c>
      <c r="H721" s="26">
        <f t="shared" si="142"/>
        <v>330632816</v>
      </c>
      <c r="I721" s="26">
        <f t="shared" si="142"/>
        <v>523062</v>
      </c>
      <c r="J721" s="26">
        <f t="shared" si="142"/>
        <v>2831617</v>
      </c>
    </row>
    <row r="722" spans="1:10" ht="15" x14ac:dyDescent="0.35">
      <c r="A722" s="37" t="s">
        <v>495</v>
      </c>
      <c r="C722" s="5" t="s">
        <v>110</v>
      </c>
      <c r="E722" s="26">
        <f t="shared" ref="E722:J722" si="143">SUMIF($A580:$A721,"B3",E580:E721)</f>
        <v>5090196873</v>
      </c>
      <c r="F722" s="26">
        <f t="shared" si="143"/>
        <v>-11640622</v>
      </c>
      <c r="G722" s="26">
        <f t="shared" si="143"/>
        <v>5078556251</v>
      </c>
      <c r="H722" s="26">
        <f t="shared" si="143"/>
        <v>5025390612</v>
      </c>
      <c r="I722" s="26">
        <f t="shared" si="143"/>
        <v>33853840</v>
      </c>
      <c r="J722" s="26">
        <f t="shared" si="143"/>
        <v>19311799</v>
      </c>
    </row>
    <row r="723" spans="1:10" ht="12.6" customHeight="1" x14ac:dyDescent="0.2">
      <c r="G723" s="1"/>
      <c r="H723" s="1"/>
    </row>
    <row r="724" spans="1:10" ht="18.75" x14ac:dyDescent="0.3">
      <c r="B724" s="3" t="s">
        <v>311</v>
      </c>
      <c r="G724" s="1"/>
      <c r="H724" s="1"/>
    </row>
    <row r="725" spans="1:10" ht="15.75" x14ac:dyDescent="0.25">
      <c r="B725" s="6" t="s">
        <v>312</v>
      </c>
      <c r="D725" s="6"/>
      <c r="G725" s="1"/>
      <c r="H725" s="1"/>
    </row>
    <row r="726" spans="1:10" x14ac:dyDescent="0.2">
      <c r="B726" s="12">
        <v>10010</v>
      </c>
      <c r="C726" t="s">
        <v>124</v>
      </c>
      <c r="E726" s="24">
        <v>439548356</v>
      </c>
      <c r="F726" s="19">
        <f t="shared" ref="F726:F737" si="144">G726-E726</f>
        <v>6895910</v>
      </c>
      <c r="G726" s="25">
        <v>446444266</v>
      </c>
      <c r="H726" s="22">
        <v>444431489</v>
      </c>
      <c r="I726" s="19">
        <f t="shared" ref="I726:I738" si="145">G726-H726-J726</f>
        <v>2012777</v>
      </c>
      <c r="J726" s="19">
        <v>0</v>
      </c>
    </row>
    <row r="727" spans="1:10" x14ac:dyDescent="0.2">
      <c r="B727" s="12">
        <v>10020</v>
      </c>
      <c r="C727" t="s">
        <v>125</v>
      </c>
      <c r="E727" s="24">
        <v>73313127</v>
      </c>
      <c r="F727" s="19">
        <f t="shared" si="144"/>
        <v>4500000</v>
      </c>
      <c r="G727" s="25">
        <v>77813127</v>
      </c>
      <c r="H727" s="22">
        <v>77718060</v>
      </c>
      <c r="I727" s="19">
        <f t="shared" si="145"/>
        <v>44328</v>
      </c>
      <c r="J727" s="19">
        <v>50739</v>
      </c>
    </row>
    <row r="728" spans="1:10" x14ac:dyDescent="0.2">
      <c r="B728" s="12">
        <v>10050</v>
      </c>
      <c r="C728" t="s">
        <v>126</v>
      </c>
      <c r="E728" s="24">
        <v>1</v>
      </c>
      <c r="F728" s="19">
        <f t="shared" si="144"/>
        <v>0</v>
      </c>
      <c r="G728" s="25">
        <v>1</v>
      </c>
      <c r="H728" s="22">
        <v>0</v>
      </c>
      <c r="I728" s="19">
        <f t="shared" si="145"/>
        <v>1</v>
      </c>
      <c r="J728" s="19">
        <v>0</v>
      </c>
    </row>
    <row r="729" spans="1:10" x14ac:dyDescent="0.2">
      <c r="B729" s="12">
        <v>12209</v>
      </c>
      <c r="C729" t="s">
        <v>313</v>
      </c>
      <c r="E729" s="24">
        <v>54915</v>
      </c>
      <c r="F729" s="19">
        <f t="shared" si="144"/>
        <v>0</v>
      </c>
      <c r="G729" s="25">
        <v>54915</v>
      </c>
      <c r="H729" s="22">
        <v>9234</v>
      </c>
      <c r="I729" s="19">
        <f t="shared" si="145"/>
        <v>0</v>
      </c>
      <c r="J729" s="19">
        <v>45681</v>
      </c>
    </row>
    <row r="730" spans="1:10" x14ac:dyDescent="0.2">
      <c r="B730" s="12">
        <v>12235</v>
      </c>
      <c r="C730" t="s">
        <v>175</v>
      </c>
      <c r="E730" s="24">
        <v>26136219</v>
      </c>
      <c r="F730" s="19">
        <f t="shared" si="144"/>
        <v>3200000</v>
      </c>
      <c r="G730" s="25">
        <v>29336219</v>
      </c>
      <c r="H730" s="22">
        <v>28218144</v>
      </c>
      <c r="I730" s="19">
        <f t="shared" si="145"/>
        <v>1118075</v>
      </c>
      <c r="J730" s="19">
        <v>0</v>
      </c>
    </row>
    <row r="731" spans="1:10" x14ac:dyDescent="0.2">
      <c r="B731" s="12">
        <v>12242</v>
      </c>
      <c r="C731" t="s">
        <v>314</v>
      </c>
      <c r="E731" s="24">
        <v>87767101</v>
      </c>
      <c r="F731" s="19">
        <f t="shared" si="144"/>
        <v>-1800000</v>
      </c>
      <c r="G731" s="25">
        <v>85967101</v>
      </c>
      <c r="H731" s="22">
        <v>85967101</v>
      </c>
      <c r="I731" s="19">
        <f t="shared" si="145"/>
        <v>0</v>
      </c>
      <c r="J731" s="19">
        <v>0</v>
      </c>
    </row>
    <row r="732" spans="1:10" x14ac:dyDescent="0.2">
      <c r="B732" s="12">
        <v>12302</v>
      </c>
      <c r="C732" s="29" t="s">
        <v>491</v>
      </c>
      <c r="E732" s="24">
        <v>6464739</v>
      </c>
      <c r="F732" s="19">
        <f t="shared" si="144"/>
        <v>-1000000</v>
      </c>
      <c r="G732" s="25">
        <v>5464739</v>
      </c>
      <c r="H732" s="22">
        <v>5226840</v>
      </c>
      <c r="I732" s="19">
        <f t="shared" si="145"/>
        <v>237899</v>
      </c>
      <c r="J732" s="19">
        <v>0</v>
      </c>
    </row>
    <row r="733" spans="1:10" x14ac:dyDescent="0.2">
      <c r="B733" s="12">
        <v>12581</v>
      </c>
      <c r="C733" s="29" t="s">
        <v>508</v>
      </c>
      <c r="E733" s="24">
        <v>330000</v>
      </c>
      <c r="F733" s="19">
        <f t="shared" si="144"/>
        <v>0</v>
      </c>
      <c r="G733" s="25">
        <v>330000</v>
      </c>
      <c r="H733" s="22">
        <v>39516</v>
      </c>
      <c r="I733" s="19">
        <f t="shared" si="145"/>
        <v>0</v>
      </c>
      <c r="J733" s="19">
        <v>290484</v>
      </c>
    </row>
    <row r="734" spans="1:10" x14ac:dyDescent="0.2">
      <c r="B734" s="12">
        <v>16007</v>
      </c>
      <c r="C734" t="s">
        <v>315</v>
      </c>
      <c r="E734" s="24">
        <v>9026</v>
      </c>
      <c r="F734" s="19">
        <f t="shared" si="144"/>
        <v>0</v>
      </c>
      <c r="G734" s="25">
        <v>9026</v>
      </c>
      <c r="H734" s="22">
        <v>2738</v>
      </c>
      <c r="I734" s="19">
        <f t="shared" si="145"/>
        <v>6288</v>
      </c>
      <c r="J734" s="19">
        <v>0</v>
      </c>
    </row>
    <row r="735" spans="1:10" x14ac:dyDescent="0.2">
      <c r="B735" s="12">
        <v>16042</v>
      </c>
      <c r="C735" t="s">
        <v>316</v>
      </c>
      <c r="E735" s="24">
        <v>827065</v>
      </c>
      <c r="F735" s="19">
        <f t="shared" si="144"/>
        <v>0</v>
      </c>
      <c r="G735" s="25">
        <v>827065</v>
      </c>
      <c r="H735" s="22">
        <v>827065</v>
      </c>
      <c r="I735" s="19">
        <f t="shared" si="145"/>
        <v>0</v>
      </c>
      <c r="J735" s="19">
        <v>0</v>
      </c>
    </row>
    <row r="736" spans="1:10" x14ac:dyDescent="0.2">
      <c r="B736" s="12">
        <v>16073</v>
      </c>
      <c r="C736" t="s">
        <v>27</v>
      </c>
      <c r="E736" s="24">
        <v>162221</v>
      </c>
      <c r="F736" s="19">
        <f t="shared" si="144"/>
        <v>0</v>
      </c>
      <c r="G736" s="25">
        <v>162221</v>
      </c>
      <c r="H736" s="22">
        <v>121500</v>
      </c>
      <c r="I736" s="19">
        <f t="shared" si="145"/>
        <v>40721</v>
      </c>
      <c r="J736" s="19">
        <v>0</v>
      </c>
    </row>
    <row r="737" spans="1:10" x14ac:dyDescent="0.2">
      <c r="B737" s="12">
        <v>16173</v>
      </c>
      <c r="C737" t="s">
        <v>79</v>
      </c>
      <c r="E737" s="24">
        <v>41275777</v>
      </c>
      <c r="F737" s="19">
        <f t="shared" si="144"/>
        <v>0</v>
      </c>
      <c r="G737" s="25">
        <v>41275777</v>
      </c>
      <c r="H737" s="22">
        <v>41275776</v>
      </c>
      <c r="I737" s="19">
        <f t="shared" si="145"/>
        <v>1</v>
      </c>
      <c r="J737" s="19">
        <v>0</v>
      </c>
    </row>
    <row r="738" spans="1:10" x14ac:dyDescent="0.2">
      <c r="B738" s="12">
        <v>19001</v>
      </c>
      <c r="C738" s="29" t="s">
        <v>423</v>
      </c>
      <c r="E738" s="24">
        <v>2239331</v>
      </c>
      <c r="F738" s="19">
        <f>G738-E738</f>
        <v>0</v>
      </c>
      <c r="G738" s="19">
        <v>2239331</v>
      </c>
      <c r="H738" s="19">
        <v>-129162</v>
      </c>
      <c r="I738" s="19">
        <f t="shared" si="145"/>
        <v>2368493</v>
      </c>
      <c r="J738" s="19">
        <v>0</v>
      </c>
    </row>
    <row r="739" spans="1:10" x14ac:dyDescent="0.2">
      <c r="A739" s="37" t="s">
        <v>494</v>
      </c>
      <c r="C739" s="5" t="s">
        <v>101</v>
      </c>
      <c r="E739" s="23">
        <f>SUM(E726:E738)</f>
        <v>678127878</v>
      </c>
      <c r="F739" s="23">
        <f t="shared" ref="F739:J739" si="146">SUM(F726:F738)</f>
        <v>11795910</v>
      </c>
      <c r="G739" s="23">
        <f t="shared" si="146"/>
        <v>689923788</v>
      </c>
      <c r="H739" s="23">
        <f t="shared" si="146"/>
        <v>683708301</v>
      </c>
      <c r="I739" s="23">
        <f t="shared" si="146"/>
        <v>5828583</v>
      </c>
      <c r="J739" s="23">
        <f t="shared" si="146"/>
        <v>386904</v>
      </c>
    </row>
    <row r="740" spans="1:10" ht="11.25" customHeight="1" x14ac:dyDescent="0.2">
      <c r="E740" s="19"/>
      <c r="F740" s="19"/>
      <c r="G740" s="19"/>
      <c r="H740" s="19"/>
      <c r="I740" s="19"/>
      <c r="J740" s="19"/>
    </row>
    <row r="741" spans="1:10" ht="15.75" x14ac:dyDescent="0.25">
      <c r="B741" s="6" t="s">
        <v>28</v>
      </c>
      <c r="D741" s="6"/>
      <c r="G741" s="1"/>
      <c r="H741" s="1"/>
    </row>
    <row r="742" spans="1:10" x14ac:dyDescent="0.2">
      <c r="B742" s="12">
        <v>10010</v>
      </c>
      <c r="C742" t="s">
        <v>124</v>
      </c>
      <c r="E742" s="24">
        <v>278712107</v>
      </c>
      <c r="F742" s="19">
        <f t="shared" ref="F742:F768" si="147">G742-E742</f>
        <v>909548</v>
      </c>
      <c r="G742" s="25">
        <v>279621655</v>
      </c>
      <c r="H742" s="22">
        <v>275916401</v>
      </c>
      <c r="I742" s="19">
        <f t="shared" ref="I742:I769" si="148">G742-H742-J742</f>
        <v>3705254</v>
      </c>
      <c r="J742" s="19">
        <v>0</v>
      </c>
    </row>
    <row r="743" spans="1:10" x14ac:dyDescent="0.2">
      <c r="B743" s="12">
        <v>10020</v>
      </c>
      <c r="C743" t="s">
        <v>125</v>
      </c>
      <c r="E743" s="24">
        <v>34261197</v>
      </c>
      <c r="F743" s="19">
        <f t="shared" si="147"/>
        <v>315334</v>
      </c>
      <c r="G743" s="25">
        <v>34576531</v>
      </c>
      <c r="H743" s="22">
        <v>34573498</v>
      </c>
      <c r="I743" s="19">
        <f t="shared" si="148"/>
        <v>3033</v>
      </c>
      <c r="J743" s="19">
        <v>0</v>
      </c>
    </row>
    <row r="744" spans="1:10" x14ac:dyDescent="0.2">
      <c r="B744" s="12">
        <v>10050</v>
      </c>
      <c r="C744" t="s">
        <v>126</v>
      </c>
      <c r="E744" s="24">
        <v>1</v>
      </c>
      <c r="F744" s="19">
        <f t="shared" si="147"/>
        <v>0</v>
      </c>
      <c r="G744" s="25">
        <v>1</v>
      </c>
      <c r="H744" s="22">
        <v>0</v>
      </c>
      <c r="I744" s="19">
        <f t="shared" si="148"/>
        <v>1</v>
      </c>
      <c r="J744" s="19">
        <v>0</v>
      </c>
    </row>
    <row r="745" spans="1:10" x14ac:dyDescent="0.2">
      <c r="B745" s="12">
        <v>12235</v>
      </c>
      <c r="C745" t="s">
        <v>175</v>
      </c>
      <c r="E745" s="24">
        <v>10716873</v>
      </c>
      <c r="F745" s="19">
        <f t="shared" si="147"/>
        <v>0</v>
      </c>
      <c r="G745" s="25">
        <v>10716873</v>
      </c>
      <c r="H745" s="22">
        <v>10551940</v>
      </c>
      <c r="I745" s="19">
        <f t="shared" si="148"/>
        <v>164933</v>
      </c>
      <c r="J745" s="19">
        <v>0</v>
      </c>
    </row>
    <row r="746" spans="1:10" x14ac:dyDescent="0.2">
      <c r="B746" s="12">
        <v>12304</v>
      </c>
      <c r="C746" t="s">
        <v>93</v>
      </c>
      <c r="E746" s="24">
        <v>986402</v>
      </c>
      <c r="F746" s="19">
        <f t="shared" si="147"/>
        <v>0</v>
      </c>
      <c r="G746" s="25">
        <v>986402</v>
      </c>
      <c r="H746" s="22">
        <v>937082</v>
      </c>
      <c r="I746" s="19">
        <f t="shared" si="148"/>
        <v>49320</v>
      </c>
      <c r="J746" s="19">
        <v>0</v>
      </c>
    </row>
    <row r="747" spans="1:10" x14ac:dyDescent="0.2">
      <c r="B747" s="12">
        <v>12504</v>
      </c>
      <c r="C747" s="29" t="s">
        <v>509</v>
      </c>
      <c r="E747" s="24">
        <v>2515707</v>
      </c>
      <c r="F747" s="19">
        <f t="shared" si="147"/>
        <v>0</v>
      </c>
      <c r="G747" s="25">
        <v>2515707</v>
      </c>
      <c r="H747" s="22">
        <v>2515707</v>
      </c>
      <c r="I747" s="19">
        <f t="shared" si="148"/>
        <v>0</v>
      </c>
      <c r="J747" s="19">
        <v>0</v>
      </c>
    </row>
    <row r="748" spans="1:10" x14ac:dyDescent="0.2">
      <c r="B748" s="12">
        <v>12515</v>
      </c>
      <c r="C748" t="s">
        <v>13</v>
      </c>
      <c r="E748" s="24">
        <v>8346386</v>
      </c>
      <c r="F748" s="19">
        <f t="shared" si="147"/>
        <v>0</v>
      </c>
      <c r="G748" s="25">
        <v>8346386</v>
      </c>
      <c r="H748" s="22">
        <v>8246817</v>
      </c>
      <c r="I748" s="19">
        <f t="shared" si="148"/>
        <v>99569</v>
      </c>
      <c r="J748" s="19">
        <v>0</v>
      </c>
    </row>
    <row r="749" spans="1:10" x14ac:dyDescent="0.2">
      <c r="B749" s="12">
        <v>12570</v>
      </c>
      <c r="C749" s="29" t="s">
        <v>458</v>
      </c>
      <c r="E749" s="24">
        <v>1810000</v>
      </c>
      <c r="F749" s="19">
        <f>G749-E749</f>
        <v>0</v>
      </c>
      <c r="G749" s="25">
        <v>1810000</v>
      </c>
      <c r="H749" s="22">
        <v>1487473</v>
      </c>
      <c r="I749" s="19">
        <f t="shared" si="148"/>
        <v>322527</v>
      </c>
      <c r="J749" s="19">
        <v>0</v>
      </c>
    </row>
    <row r="750" spans="1:10" x14ac:dyDescent="0.2">
      <c r="B750" s="12">
        <v>16008</v>
      </c>
      <c r="C750" t="s">
        <v>29</v>
      </c>
      <c r="E750" s="24">
        <v>1015002</v>
      </c>
      <c r="F750" s="19">
        <f t="shared" si="147"/>
        <v>0</v>
      </c>
      <c r="G750" s="25">
        <v>1015002</v>
      </c>
      <c r="H750" s="22">
        <v>868298</v>
      </c>
      <c r="I750" s="19">
        <f t="shared" si="148"/>
        <v>146704</v>
      </c>
      <c r="J750" s="19">
        <v>0</v>
      </c>
    </row>
    <row r="751" spans="1:10" x14ac:dyDescent="0.2">
      <c r="B751" s="12">
        <v>16024</v>
      </c>
      <c r="C751" t="s">
        <v>30</v>
      </c>
      <c r="E751" s="24">
        <v>15483393</v>
      </c>
      <c r="F751" s="19">
        <f t="shared" si="147"/>
        <v>0</v>
      </c>
      <c r="G751" s="25">
        <v>15483393</v>
      </c>
      <c r="H751" s="22">
        <v>14972924</v>
      </c>
      <c r="I751" s="19">
        <f t="shared" si="148"/>
        <v>510469</v>
      </c>
      <c r="J751" s="19">
        <v>0</v>
      </c>
    </row>
    <row r="752" spans="1:10" x14ac:dyDescent="0.2">
      <c r="B752" s="12">
        <v>16033</v>
      </c>
      <c r="C752" t="s">
        <v>31</v>
      </c>
      <c r="E752" s="24">
        <v>6783292</v>
      </c>
      <c r="F752" s="19">
        <f t="shared" si="147"/>
        <v>0</v>
      </c>
      <c r="G752" s="25">
        <v>6783292</v>
      </c>
      <c r="H752" s="22">
        <v>6783292</v>
      </c>
      <c r="I752" s="19">
        <f t="shared" si="148"/>
        <v>0</v>
      </c>
      <c r="J752" s="19">
        <v>0</v>
      </c>
    </row>
    <row r="753" spans="2:10" x14ac:dyDescent="0.2">
      <c r="B753" s="12">
        <v>16043</v>
      </c>
      <c r="C753" t="s">
        <v>80</v>
      </c>
      <c r="E753" s="24">
        <v>12841081</v>
      </c>
      <c r="F753" s="19">
        <f t="shared" si="147"/>
        <v>0</v>
      </c>
      <c r="G753" s="25">
        <v>12841081</v>
      </c>
      <c r="H753" s="22">
        <v>10546301</v>
      </c>
      <c r="I753" s="19">
        <f t="shared" si="148"/>
        <v>2294780</v>
      </c>
      <c r="J753" s="19">
        <v>0</v>
      </c>
    </row>
    <row r="754" spans="2:10" x14ac:dyDescent="0.2">
      <c r="B754" s="12">
        <v>16064</v>
      </c>
      <c r="C754" t="s">
        <v>32</v>
      </c>
      <c r="E754" s="24">
        <v>9102501</v>
      </c>
      <c r="F754" s="19">
        <f t="shared" si="147"/>
        <v>0</v>
      </c>
      <c r="G754" s="25">
        <v>9102501</v>
      </c>
      <c r="H754" s="22">
        <v>8598548</v>
      </c>
      <c r="I754" s="19">
        <f t="shared" si="148"/>
        <v>503953</v>
      </c>
      <c r="J754" s="19">
        <v>0</v>
      </c>
    </row>
    <row r="755" spans="2:10" x14ac:dyDescent="0.2">
      <c r="B755" s="12">
        <v>16092</v>
      </c>
      <c r="C755" t="s">
        <v>33</v>
      </c>
      <c r="E755" s="24">
        <v>8300790</v>
      </c>
      <c r="F755" s="19">
        <f t="shared" si="147"/>
        <v>0</v>
      </c>
      <c r="G755" s="25">
        <v>8300790</v>
      </c>
      <c r="H755" s="22">
        <v>7793791</v>
      </c>
      <c r="I755" s="19">
        <f t="shared" si="148"/>
        <v>506999</v>
      </c>
      <c r="J755" s="19">
        <v>0</v>
      </c>
    </row>
    <row r="756" spans="2:10" x14ac:dyDescent="0.2">
      <c r="B756" s="12">
        <v>16097</v>
      </c>
      <c r="C756" t="s">
        <v>34</v>
      </c>
      <c r="E756" s="24">
        <v>1892201</v>
      </c>
      <c r="F756" s="19">
        <f t="shared" si="147"/>
        <v>0</v>
      </c>
      <c r="G756" s="25">
        <v>1892201</v>
      </c>
      <c r="H756" s="22">
        <v>1372634</v>
      </c>
      <c r="I756" s="19">
        <f t="shared" si="148"/>
        <v>519567</v>
      </c>
      <c r="J756" s="19">
        <v>0</v>
      </c>
    </row>
    <row r="757" spans="2:10" x14ac:dyDescent="0.2">
      <c r="B757" s="12">
        <v>16102</v>
      </c>
      <c r="C757" t="s">
        <v>513</v>
      </c>
      <c r="E757" s="24">
        <v>13980158</v>
      </c>
      <c r="F757" s="19">
        <f t="shared" si="147"/>
        <v>0</v>
      </c>
      <c r="G757" s="25">
        <v>13980158</v>
      </c>
      <c r="H757" s="22">
        <v>13931363</v>
      </c>
      <c r="I757" s="19">
        <f t="shared" si="148"/>
        <v>48795</v>
      </c>
      <c r="J757" s="19">
        <v>0</v>
      </c>
    </row>
    <row r="758" spans="2:10" x14ac:dyDescent="0.2">
      <c r="B758" s="12">
        <v>16107</v>
      </c>
      <c r="C758" t="s">
        <v>35</v>
      </c>
      <c r="E758" s="24">
        <v>3768279</v>
      </c>
      <c r="F758" s="19">
        <f t="shared" si="147"/>
        <v>-1650000</v>
      </c>
      <c r="G758" s="25">
        <v>2118279</v>
      </c>
      <c r="H758" s="22">
        <v>1780771</v>
      </c>
      <c r="I758" s="19">
        <f t="shared" si="148"/>
        <v>337508</v>
      </c>
      <c r="J758" s="19">
        <v>0</v>
      </c>
    </row>
    <row r="759" spans="2:10" x14ac:dyDescent="0.2">
      <c r="B759" s="12">
        <v>16111</v>
      </c>
      <c r="C759" t="s">
        <v>36</v>
      </c>
      <c r="E759" s="24">
        <v>5735278</v>
      </c>
      <c r="F759" s="19">
        <f t="shared" si="147"/>
        <v>0</v>
      </c>
      <c r="G759" s="25">
        <v>5735278</v>
      </c>
      <c r="H759" s="22">
        <v>5613084</v>
      </c>
      <c r="I759" s="19">
        <f t="shared" si="148"/>
        <v>122194</v>
      </c>
      <c r="J759" s="19">
        <v>0</v>
      </c>
    </row>
    <row r="760" spans="2:10" x14ac:dyDescent="0.2">
      <c r="B760" s="12">
        <v>16116</v>
      </c>
      <c r="C760" t="s">
        <v>37</v>
      </c>
      <c r="E760" s="24">
        <v>9817303</v>
      </c>
      <c r="F760" s="19">
        <f t="shared" si="147"/>
        <v>0</v>
      </c>
      <c r="G760" s="25">
        <v>9817303</v>
      </c>
      <c r="H760" s="22">
        <v>9222146</v>
      </c>
      <c r="I760" s="19">
        <f t="shared" si="148"/>
        <v>595157</v>
      </c>
      <c r="J760" s="19">
        <v>0</v>
      </c>
    </row>
    <row r="761" spans="2:10" x14ac:dyDescent="0.2">
      <c r="B761" s="12">
        <v>16120</v>
      </c>
      <c r="C761" t="s">
        <v>38</v>
      </c>
      <c r="E761" s="24">
        <v>2501872</v>
      </c>
      <c r="F761" s="19">
        <f t="shared" si="147"/>
        <v>0</v>
      </c>
      <c r="G761" s="25">
        <v>2501872</v>
      </c>
      <c r="H761" s="22">
        <v>2310730</v>
      </c>
      <c r="I761" s="19">
        <f t="shared" si="148"/>
        <v>191142</v>
      </c>
      <c r="J761" s="19">
        <v>0</v>
      </c>
    </row>
    <row r="762" spans="2:10" x14ac:dyDescent="0.2">
      <c r="B762" s="12">
        <v>16132</v>
      </c>
      <c r="C762" t="s">
        <v>39</v>
      </c>
      <c r="E762" s="24">
        <v>94088769</v>
      </c>
      <c r="F762" s="19">
        <f t="shared" si="147"/>
        <v>-1500000</v>
      </c>
      <c r="G762" s="25">
        <v>92588769</v>
      </c>
      <c r="H762" s="22">
        <v>91616524</v>
      </c>
      <c r="I762" s="19">
        <f t="shared" si="148"/>
        <v>972245</v>
      </c>
      <c r="J762" s="19">
        <v>0</v>
      </c>
    </row>
    <row r="763" spans="2:10" x14ac:dyDescent="0.2">
      <c r="B763" s="12">
        <v>16135</v>
      </c>
      <c r="C763" t="s">
        <v>40</v>
      </c>
      <c r="E763" s="24">
        <v>117244693</v>
      </c>
      <c r="F763" s="19">
        <f t="shared" si="147"/>
        <v>9963662</v>
      </c>
      <c r="G763" s="25">
        <v>127208355</v>
      </c>
      <c r="H763" s="22">
        <v>125895821</v>
      </c>
      <c r="I763" s="19">
        <f t="shared" si="148"/>
        <v>1312534</v>
      </c>
      <c r="J763" s="19">
        <v>0</v>
      </c>
    </row>
    <row r="764" spans="2:10" x14ac:dyDescent="0.2">
      <c r="B764" s="12">
        <v>16138</v>
      </c>
      <c r="C764" t="s">
        <v>41</v>
      </c>
      <c r="E764" s="24">
        <v>125373630</v>
      </c>
      <c r="F764" s="19">
        <f t="shared" si="147"/>
        <v>-7128996</v>
      </c>
      <c r="G764" s="25">
        <v>118244634</v>
      </c>
      <c r="H764" s="22">
        <v>111326748</v>
      </c>
      <c r="I764" s="19">
        <f t="shared" si="148"/>
        <v>6917886</v>
      </c>
      <c r="J764" s="19">
        <v>0</v>
      </c>
    </row>
    <row r="765" spans="2:10" x14ac:dyDescent="0.2">
      <c r="B765" s="12">
        <v>16140</v>
      </c>
      <c r="C765" t="s">
        <v>42</v>
      </c>
      <c r="E765" s="24">
        <v>10079100</v>
      </c>
      <c r="F765" s="19">
        <f t="shared" si="147"/>
        <v>0</v>
      </c>
      <c r="G765" s="25">
        <v>10079100</v>
      </c>
      <c r="H765" s="22">
        <v>8382176</v>
      </c>
      <c r="I765" s="19">
        <f t="shared" si="148"/>
        <v>1696924</v>
      </c>
      <c r="J765" s="19">
        <v>0</v>
      </c>
    </row>
    <row r="766" spans="2:10" x14ac:dyDescent="0.2">
      <c r="B766" s="12">
        <v>16141</v>
      </c>
      <c r="C766" t="s">
        <v>43</v>
      </c>
      <c r="E766" s="24">
        <v>37716720</v>
      </c>
      <c r="F766" s="19">
        <f t="shared" si="147"/>
        <v>0</v>
      </c>
      <c r="G766" s="25">
        <v>37716720</v>
      </c>
      <c r="H766" s="22">
        <v>35275657</v>
      </c>
      <c r="I766" s="19">
        <f t="shared" si="148"/>
        <v>2441063</v>
      </c>
      <c r="J766" s="19">
        <v>0</v>
      </c>
    </row>
    <row r="767" spans="2:10" x14ac:dyDescent="0.2">
      <c r="B767" s="12">
        <v>16144</v>
      </c>
      <c r="C767" t="s">
        <v>81</v>
      </c>
      <c r="E767" s="24">
        <v>159814</v>
      </c>
      <c r="F767" s="19">
        <f t="shared" si="147"/>
        <v>0</v>
      </c>
      <c r="G767" s="25">
        <v>159814</v>
      </c>
      <c r="H767" s="22">
        <v>151824</v>
      </c>
      <c r="I767" s="19">
        <f t="shared" si="148"/>
        <v>7990</v>
      </c>
      <c r="J767" s="19">
        <v>0</v>
      </c>
    </row>
    <row r="768" spans="2:10" x14ac:dyDescent="0.2">
      <c r="B768" s="12">
        <v>16145</v>
      </c>
      <c r="C768" t="s">
        <v>99</v>
      </c>
      <c r="E768" s="24">
        <v>250414</v>
      </c>
      <c r="F768" s="19">
        <f t="shared" si="147"/>
        <v>0</v>
      </c>
      <c r="G768" s="25">
        <v>250414</v>
      </c>
      <c r="H768" s="22">
        <v>237667</v>
      </c>
      <c r="I768" s="19">
        <f t="shared" si="148"/>
        <v>12747</v>
      </c>
      <c r="J768" s="19">
        <v>0</v>
      </c>
    </row>
    <row r="769" spans="1:10" x14ac:dyDescent="0.2">
      <c r="B769" s="12">
        <v>19001</v>
      </c>
      <c r="C769" s="29" t="s">
        <v>423</v>
      </c>
      <c r="E769" s="24">
        <v>1574776</v>
      </c>
      <c r="F769" s="19">
        <f>G769-E769</f>
        <v>0</v>
      </c>
      <c r="G769" s="19">
        <v>1574776</v>
      </c>
      <c r="H769" s="19">
        <v>2135557</v>
      </c>
      <c r="I769" s="19">
        <f t="shared" si="148"/>
        <v>-560781</v>
      </c>
      <c r="J769" s="19">
        <v>0</v>
      </c>
    </row>
    <row r="770" spans="1:10" ht="15" x14ac:dyDescent="0.35">
      <c r="A770" s="37" t="s">
        <v>494</v>
      </c>
      <c r="C770" s="5" t="s">
        <v>101</v>
      </c>
      <c r="E770" s="26">
        <f>SUM(E742:E769)</f>
        <v>815057739</v>
      </c>
      <c r="F770" s="26">
        <f t="shared" ref="F770:J770" si="149">SUM(F742:F769)</f>
        <v>909548</v>
      </c>
      <c r="G770" s="26">
        <f t="shared" si="149"/>
        <v>815967287</v>
      </c>
      <c r="H770" s="26">
        <f t="shared" si="149"/>
        <v>793044774</v>
      </c>
      <c r="I770" s="26">
        <f t="shared" si="149"/>
        <v>22922513</v>
      </c>
      <c r="J770" s="26">
        <f t="shared" si="149"/>
        <v>0</v>
      </c>
    </row>
    <row r="771" spans="1:10" ht="15" x14ac:dyDescent="0.35">
      <c r="A771" s="37" t="s">
        <v>495</v>
      </c>
      <c r="C771" s="5" t="s">
        <v>111</v>
      </c>
      <c r="E771" s="26">
        <f t="shared" ref="E771:J771" si="150">SUMIF($A726:$A770,"B3",E726:E770)</f>
        <v>1493185617</v>
      </c>
      <c r="F771" s="26">
        <f t="shared" si="150"/>
        <v>12705458</v>
      </c>
      <c r="G771" s="26">
        <f t="shared" si="150"/>
        <v>1505891075</v>
      </c>
      <c r="H771" s="26">
        <f t="shared" si="150"/>
        <v>1476753075</v>
      </c>
      <c r="I771" s="26">
        <f t="shared" si="150"/>
        <v>28751096</v>
      </c>
      <c r="J771" s="26">
        <f t="shared" si="150"/>
        <v>386904</v>
      </c>
    </row>
    <row r="772" spans="1:10" x14ac:dyDescent="0.2">
      <c r="G772" s="1"/>
      <c r="H772" s="1"/>
    </row>
    <row r="773" spans="1:10" ht="18.75" x14ac:dyDescent="0.3">
      <c r="B773" s="3" t="s">
        <v>45</v>
      </c>
      <c r="G773" s="1"/>
      <c r="H773" s="1"/>
    </row>
    <row r="774" spans="1:10" ht="15.75" x14ac:dyDescent="0.25">
      <c r="B774" s="6" t="s">
        <v>46</v>
      </c>
      <c r="D774" s="6"/>
      <c r="G774" s="1"/>
      <c r="H774" s="1"/>
    </row>
    <row r="775" spans="1:10" x14ac:dyDescent="0.2">
      <c r="B775" s="12">
        <v>10010</v>
      </c>
      <c r="C775" t="s">
        <v>124</v>
      </c>
      <c r="E775" s="24">
        <v>341775107</v>
      </c>
      <c r="F775" s="19">
        <f t="shared" ref="F775:F787" si="151">G775-E775</f>
        <v>1367435</v>
      </c>
      <c r="G775" s="25">
        <v>343142542</v>
      </c>
      <c r="H775" s="22">
        <v>335057239</v>
      </c>
      <c r="I775" s="19">
        <f t="shared" ref="I775:I791" si="152">G775-H775-J775</f>
        <v>8085303</v>
      </c>
      <c r="J775" s="19">
        <v>0</v>
      </c>
    </row>
    <row r="776" spans="1:10" x14ac:dyDescent="0.2">
      <c r="B776" s="12">
        <v>10020</v>
      </c>
      <c r="C776" t="s">
        <v>125</v>
      </c>
      <c r="E776" s="24">
        <v>66785224</v>
      </c>
      <c r="F776" s="19">
        <f t="shared" si="151"/>
        <v>0</v>
      </c>
      <c r="G776" s="25">
        <v>66785224</v>
      </c>
      <c r="H776" s="22">
        <v>65253424</v>
      </c>
      <c r="I776" s="19">
        <f t="shared" si="152"/>
        <v>1385299</v>
      </c>
      <c r="J776" s="19">
        <v>146501</v>
      </c>
    </row>
    <row r="777" spans="1:10" x14ac:dyDescent="0.2">
      <c r="B777" s="12">
        <v>12025</v>
      </c>
      <c r="C777" t="s">
        <v>167</v>
      </c>
      <c r="E777" s="24">
        <v>1441460</v>
      </c>
      <c r="F777" s="19">
        <f t="shared" si="151"/>
        <v>0</v>
      </c>
      <c r="G777" s="25">
        <v>1441460</v>
      </c>
      <c r="H777" s="22">
        <v>1277983</v>
      </c>
      <c r="I777" s="19">
        <f t="shared" si="152"/>
        <v>163477</v>
      </c>
      <c r="J777" s="19">
        <v>0</v>
      </c>
    </row>
    <row r="778" spans="1:10" x14ac:dyDescent="0.2">
      <c r="B778" s="12">
        <v>12043</v>
      </c>
      <c r="C778" t="s">
        <v>47</v>
      </c>
      <c r="E778" s="24">
        <v>56504295</v>
      </c>
      <c r="F778" s="19">
        <f t="shared" si="151"/>
        <v>0</v>
      </c>
      <c r="G778" s="25">
        <v>56504295</v>
      </c>
      <c r="H778" s="22">
        <v>55047806</v>
      </c>
      <c r="I778" s="19">
        <f t="shared" si="152"/>
        <v>1456489</v>
      </c>
      <c r="J778" s="19">
        <v>0</v>
      </c>
    </row>
    <row r="779" spans="1:10" x14ac:dyDescent="0.2">
      <c r="B779" s="12">
        <v>12064</v>
      </c>
      <c r="C779" t="s">
        <v>48</v>
      </c>
      <c r="E779" s="24">
        <v>545828</v>
      </c>
      <c r="F779" s="19">
        <f t="shared" si="151"/>
        <v>0</v>
      </c>
      <c r="G779" s="25">
        <v>545828</v>
      </c>
      <c r="H779" s="22">
        <v>545828</v>
      </c>
      <c r="I779" s="19">
        <f t="shared" si="152"/>
        <v>0</v>
      </c>
      <c r="J779" s="19">
        <v>0</v>
      </c>
    </row>
    <row r="780" spans="1:10" x14ac:dyDescent="0.2">
      <c r="B780" s="12">
        <v>12105</v>
      </c>
      <c r="C780" t="s">
        <v>49</v>
      </c>
      <c r="E780" s="24">
        <v>28442478</v>
      </c>
      <c r="F780" s="19">
        <f t="shared" si="151"/>
        <v>0</v>
      </c>
      <c r="G780" s="25">
        <v>28442478</v>
      </c>
      <c r="H780" s="22">
        <v>27802826</v>
      </c>
      <c r="I780" s="19">
        <f t="shared" si="152"/>
        <v>389652</v>
      </c>
      <c r="J780" s="19">
        <v>250000</v>
      </c>
    </row>
    <row r="781" spans="1:10" x14ac:dyDescent="0.2">
      <c r="B781" s="12">
        <v>12128</v>
      </c>
      <c r="C781" t="s">
        <v>50</v>
      </c>
      <c r="E781" s="24">
        <v>3136361</v>
      </c>
      <c r="F781" s="19">
        <f t="shared" si="151"/>
        <v>0</v>
      </c>
      <c r="G781" s="25">
        <v>3136361</v>
      </c>
      <c r="H781" s="22">
        <v>3095671</v>
      </c>
      <c r="I781" s="19">
        <f t="shared" si="152"/>
        <v>40690</v>
      </c>
      <c r="J781" s="19">
        <v>0</v>
      </c>
    </row>
    <row r="782" spans="1:10" x14ac:dyDescent="0.2">
      <c r="B782" s="12">
        <v>12135</v>
      </c>
      <c r="C782" t="s">
        <v>362</v>
      </c>
      <c r="E782" s="24">
        <v>10750000</v>
      </c>
      <c r="F782" s="19">
        <f t="shared" si="151"/>
        <v>0</v>
      </c>
      <c r="G782" s="25">
        <v>10750000</v>
      </c>
      <c r="H782" s="22">
        <v>10250000</v>
      </c>
      <c r="I782" s="19">
        <f t="shared" si="152"/>
        <v>500000</v>
      </c>
      <c r="J782" s="19">
        <v>0</v>
      </c>
    </row>
    <row r="783" spans="1:10" x14ac:dyDescent="0.2">
      <c r="B783" s="12">
        <v>12375</v>
      </c>
      <c r="C783" t="s">
        <v>349</v>
      </c>
      <c r="E783" s="24">
        <v>18177084</v>
      </c>
      <c r="F783" s="19">
        <f t="shared" si="151"/>
        <v>0</v>
      </c>
      <c r="G783" s="25">
        <v>18177084</v>
      </c>
      <c r="H783" s="22">
        <v>15792582</v>
      </c>
      <c r="I783" s="19">
        <f t="shared" si="152"/>
        <v>2384502</v>
      </c>
      <c r="J783" s="19">
        <v>0</v>
      </c>
    </row>
    <row r="784" spans="1:10" x14ac:dyDescent="0.2">
      <c r="B784" s="12">
        <v>12376</v>
      </c>
      <c r="C784" t="s">
        <v>345</v>
      </c>
      <c r="E784" s="24">
        <v>9402</v>
      </c>
      <c r="F784" s="19">
        <f t="shared" si="151"/>
        <v>0</v>
      </c>
      <c r="G784" s="25">
        <v>9402</v>
      </c>
      <c r="H784" s="22">
        <v>4329</v>
      </c>
      <c r="I784" s="19">
        <f t="shared" si="152"/>
        <v>5073</v>
      </c>
      <c r="J784" s="19">
        <v>0</v>
      </c>
    </row>
    <row r="785" spans="1:10" x14ac:dyDescent="0.2">
      <c r="B785" s="12">
        <v>12502</v>
      </c>
      <c r="C785" t="s">
        <v>26</v>
      </c>
      <c r="E785" s="24">
        <v>582250</v>
      </c>
      <c r="F785" s="19">
        <f t="shared" si="151"/>
        <v>0</v>
      </c>
      <c r="G785" s="25">
        <v>582250</v>
      </c>
      <c r="H785" s="22">
        <v>516625</v>
      </c>
      <c r="I785" s="19">
        <f t="shared" si="152"/>
        <v>65625</v>
      </c>
      <c r="J785" s="19">
        <v>0</v>
      </c>
    </row>
    <row r="786" spans="1:10" x14ac:dyDescent="0.2">
      <c r="B786" s="12">
        <v>12516</v>
      </c>
      <c r="C786" t="s">
        <v>14</v>
      </c>
      <c r="E786" s="24">
        <v>1660000</v>
      </c>
      <c r="F786" s="19">
        <f t="shared" si="151"/>
        <v>0</v>
      </c>
      <c r="G786" s="25">
        <v>1660000</v>
      </c>
      <c r="H786" s="22">
        <v>1500000</v>
      </c>
      <c r="I786" s="19">
        <f t="shared" si="152"/>
        <v>160000</v>
      </c>
      <c r="J786" s="19">
        <v>0</v>
      </c>
    </row>
    <row r="787" spans="1:10" x14ac:dyDescent="0.2">
      <c r="B787" s="12">
        <v>12555</v>
      </c>
      <c r="C787" s="29" t="s">
        <v>421</v>
      </c>
      <c r="E787" s="24">
        <v>2250000</v>
      </c>
      <c r="F787" s="19">
        <f t="shared" si="151"/>
        <v>0</v>
      </c>
      <c r="G787" s="25">
        <v>2250000</v>
      </c>
      <c r="H787" s="22">
        <v>2187499</v>
      </c>
      <c r="I787" s="19">
        <f t="shared" si="152"/>
        <v>62501</v>
      </c>
      <c r="J787" s="19">
        <v>0</v>
      </c>
    </row>
    <row r="788" spans="1:10" x14ac:dyDescent="0.2">
      <c r="B788" s="12">
        <v>12571</v>
      </c>
      <c r="C788" s="29" t="s">
        <v>459</v>
      </c>
      <c r="E788" s="24">
        <v>3688736</v>
      </c>
      <c r="F788" s="19">
        <f>G788-E788</f>
        <v>0</v>
      </c>
      <c r="G788" s="25">
        <v>3688736</v>
      </c>
      <c r="H788" s="22">
        <v>3612434</v>
      </c>
      <c r="I788" s="19">
        <f t="shared" si="152"/>
        <v>76302</v>
      </c>
      <c r="J788" s="19">
        <v>0</v>
      </c>
    </row>
    <row r="789" spans="1:10" x14ac:dyDescent="0.2">
      <c r="B789" s="12">
        <v>12572</v>
      </c>
      <c r="C789" s="29" t="s">
        <v>460</v>
      </c>
      <c r="E789" s="24">
        <v>109838</v>
      </c>
      <c r="F789" s="19">
        <f>G789-E789</f>
        <v>0</v>
      </c>
      <c r="G789" s="25">
        <v>109838</v>
      </c>
      <c r="H789" s="22">
        <v>109838</v>
      </c>
      <c r="I789" s="19">
        <f t="shared" si="152"/>
        <v>0</v>
      </c>
      <c r="J789" s="19">
        <v>0</v>
      </c>
    </row>
    <row r="790" spans="1:10" x14ac:dyDescent="0.2">
      <c r="B790" s="12">
        <v>12579</v>
      </c>
      <c r="C790" s="29" t="s">
        <v>510</v>
      </c>
      <c r="E790" s="24">
        <v>150000</v>
      </c>
      <c r="F790" s="19">
        <f>G790-E790</f>
        <v>0</v>
      </c>
      <c r="G790" s="25">
        <v>150000</v>
      </c>
      <c r="H790" s="22">
        <v>0</v>
      </c>
      <c r="I790" s="19">
        <f t="shared" si="152"/>
        <v>150000</v>
      </c>
      <c r="J790" s="19">
        <v>0</v>
      </c>
    </row>
    <row r="791" spans="1:10" x14ac:dyDescent="0.2">
      <c r="B791" s="12">
        <v>19001</v>
      </c>
      <c r="C791" s="29" t="s">
        <v>423</v>
      </c>
      <c r="E791" s="24">
        <v>2305031</v>
      </c>
      <c r="F791" s="19">
        <f>G791-E791</f>
        <v>0</v>
      </c>
      <c r="G791" s="19">
        <v>2305031</v>
      </c>
      <c r="H791" s="19">
        <v>2095090</v>
      </c>
      <c r="I791" s="19">
        <f t="shared" si="152"/>
        <v>209941</v>
      </c>
      <c r="J791" s="19">
        <v>0</v>
      </c>
    </row>
    <row r="792" spans="1:10" x14ac:dyDescent="0.2">
      <c r="A792" s="37" t="s">
        <v>494</v>
      </c>
      <c r="C792" s="5" t="s">
        <v>101</v>
      </c>
      <c r="E792" s="23">
        <f>SUM(E775:E791)</f>
        <v>538313094</v>
      </c>
      <c r="F792" s="23">
        <f t="shared" ref="F792:J792" si="153">SUM(F775:F791)</f>
        <v>1367435</v>
      </c>
      <c r="G792" s="23">
        <f t="shared" si="153"/>
        <v>539680529</v>
      </c>
      <c r="H792" s="23">
        <f t="shared" si="153"/>
        <v>524149174</v>
      </c>
      <c r="I792" s="23">
        <f t="shared" si="153"/>
        <v>15134854</v>
      </c>
      <c r="J792" s="23">
        <f t="shared" si="153"/>
        <v>396501</v>
      </c>
    </row>
    <row r="793" spans="1:10" x14ac:dyDescent="0.2">
      <c r="G793" s="1"/>
      <c r="H793" s="1"/>
    </row>
    <row r="794" spans="1:10" ht="15.75" x14ac:dyDescent="0.25">
      <c r="B794" s="6" t="s">
        <v>51</v>
      </c>
      <c r="D794" s="6"/>
      <c r="G794" s="1"/>
      <c r="H794" s="1"/>
    </row>
    <row r="795" spans="1:10" x14ac:dyDescent="0.2">
      <c r="B795" s="12">
        <v>10010</v>
      </c>
      <c r="C795" t="s">
        <v>124</v>
      </c>
      <c r="E795" s="24">
        <v>41789717</v>
      </c>
      <c r="F795" s="19">
        <f t="shared" ref="F795:F801" si="154">G795-E795</f>
        <v>11484</v>
      </c>
      <c r="G795" s="25">
        <v>41801201</v>
      </c>
      <c r="H795" s="22">
        <v>41616366</v>
      </c>
      <c r="I795" s="19">
        <f t="shared" ref="I795:I801" si="155">G795-H795-J795</f>
        <v>184835</v>
      </c>
      <c r="J795" s="19">
        <v>0</v>
      </c>
    </row>
    <row r="796" spans="1:10" x14ac:dyDescent="0.2">
      <c r="B796" s="12">
        <v>10020</v>
      </c>
      <c r="C796" t="s">
        <v>125</v>
      </c>
      <c r="E796" s="24">
        <v>1491837</v>
      </c>
      <c r="F796" s="19">
        <f t="shared" si="154"/>
        <v>0</v>
      </c>
      <c r="G796" s="25">
        <v>1491837</v>
      </c>
      <c r="H796" s="22">
        <v>1491477</v>
      </c>
      <c r="I796" s="19">
        <f t="shared" si="155"/>
        <v>360</v>
      </c>
      <c r="J796" s="19">
        <v>0</v>
      </c>
    </row>
    <row r="797" spans="1:10" x14ac:dyDescent="0.2">
      <c r="B797" s="12">
        <v>12076</v>
      </c>
      <c r="C797" s="29" t="s">
        <v>492</v>
      </c>
      <c r="E797" s="24">
        <v>17997900</v>
      </c>
      <c r="F797" s="19">
        <f t="shared" si="154"/>
        <v>4650000</v>
      </c>
      <c r="G797" s="25">
        <v>22647900</v>
      </c>
      <c r="H797" s="22">
        <v>22647884</v>
      </c>
      <c r="I797" s="19">
        <f t="shared" si="155"/>
        <v>16</v>
      </c>
      <c r="J797" s="19">
        <v>0</v>
      </c>
    </row>
    <row r="798" spans="1:10" x14ac:dyDescent="0.2">
      <c r="B798" s="12">
        <v>12090</v>
      </c>
      <c r="C798" t="s">
        <v>170</v>
      </c>
      <c r="E798" s="24">
        <v>2082252</v>
      </c>
      <c r="F798" s="19">
        <f t="shared" si="154"/>
        <v>310000</v>
      </c>
      <c r="G798" s="25">
        <v>2392252</v>
      </c>
      <c r="H798" s="22">
        <v>2392236</v>
      </c>
      <c r="I798" s="19">
        <f t="shared" si="155"/>
        <v>16</v>
      </c>
      <c r="J798" s="19">
        <v>0</v>
      </c>
    </row>
    <row r="799" spans="1:10" x14ac:dyDescent="0.2">
      <c r="B799" s="12">
        <v>12106</v>
      </c>
      <c r="C799" t="s">
        <v>169</v>
      </c>
      <c r="E799" s="24">
        <v>130000</v>
      </c>
      <c r="F799" s="19">
        <f t="shared" si="154"/>
        <v>0</v>
      </c>
      <c r="G799" s="25">
        <v>130000</v>
      </c>
      <c r="H799" s="22">
        <v>130000</v>
      </c>
      <c r="I799" s="19">
        <f t="shared" si="155"/>
        <v>0</v>
      </c>
      <c r="J799" s="19">
        <v>0</v>
      </c>
    </row>
    <row r="800" spans="1:10" x14ac:dyDescent="0.2">
      <c r="B800" s="12">
        <v>12418</v>
      </c>
      <c r="C800" t="s">
        <v>363</v>
      </c>
      <c r="E800" s="24">
        <v>125000</v>
      </c>
      <c r="F800" s="19">
        <f t="shared" si="154"/>
        <v>0</v>
      </c>
      <c r="G800" s="25">
        <v>125000</v>
      </c>
      <c r="H800" s="22">
        <v>54882</v>
      </c>
      <c r="I800" s="19">
        <f t="shared" si="155"/>
        <v>70118</v>
      </c>
      <c r="J800" s="19">
        <v>0</v>
      </c>
    </row>
    <row r="801" spans="1:10" x14ac:dyDescent="0.2">
      <c r="B801" s="12">
        <v>19001</v>
      </c>
      <c r="C801" s="29" t="s">
        <v>423</v>
      </c>
      <c r="E801" s="24">
        <v>0</v>
      </c>
      <c r="F801" s="19">
        <f t="shared" si="154"/>
        <v>0</v>
      </c>
      <c r="G801" s="25">
        <v>0</v>
      </c>
      <c r="H801" s="22">
        <v>832279</v>
      </c>
      <c r="I801" s="19">
        <f t="shared" si="155"/>
        <v>-832279</v>
      </c>
      <c r="J801" s="19">
        <v>0</v>
      </c>
    </row>
    <row r="802" spans="1:10" ht="15" x14ac:dyDescent="0.35">
      <c r="A802" s="37" t="s">
        <v>494</v>
      </c>
      <c r="C802" s="5" t="s">
        <v>101</v>
      </c>
      <c r="E802" s="26">
        <f>SUM(E795:E801)</f>
        <v>63616706</v>
      </c>
      <c r="F802" s="26">
        <f t="shared" ref="F802:J802" si="156">SUM(F795:F801)</f>
        <v>4971484</v>
      </c>
      <c r="G802" s="26">
        <f t="shared" si="156"/>
        <v>68588190</v>
      </c>
      <c r="H802" s="26">
        <f t="shared" si="156"/>
        <v>69165124</v>
      </c>
      <c r="I802" s="26">
        <f t="shared" si="156"/>
        <v>-576934</v>
      </c>
      <c r="J802" s="26">
        <f t="shared" si="156"/>
        <v>0</v>
      </c>
    </row>
    <row r="803" spans="1:10" ht="15" x14ac:dyDescent="0.35">
      <c r="A803" s="37" t="s">
        <v>495</v>
      </c>
      <c r="C803" s="5" t="s">
        <v>112</v>
      </c>
      <c r="E803" s="26">
        <f t="shared" ref="E803:J803" si="157">SUMIF($A775:$A802,"B3",E775:E802)</f>
        <v>601929800</v>
      </c>
      <c r="F803" s="26">
        <f t="shared" si="157"/>
        <v>6338919</v>
      </c>
      <c r="G803" s="26">
        <f t="shared" si="157"/>
        <v>608268719</v>
      </c>
      <c r="H803" s="26">
        <f t="shared" si="157"/>
        <v>593314298</v>
      </c>
      <c r="I803" s="26">
        <f t="shared" si="157"/>
        <v>14557920</v>
      </c>
      <c r="J803" s="26">
        <f t="shared" si="157"/>
        <v>396501</v>
      </c>
    </row>
    <row r="804" spans="1:10" x14ac:dyDescent="0.2">
      <c r="G804" s="1"/>
      <c r="H804" s="1"/>
    </row>
    <row r="805" spans="1:10" ht="18.75" x14ac:dyDescent="0.3">
      <c r="B805" s="3" t="s">
        <v>52</v>
      </c>
      <c r="D805" s="6"/>
      <c r="G805" s="1"/>
      <c r="H805" s="1"/>
    </row>
    <row r="806" spans="1:10" x14ac:dyDescent="0.2">
      <c r="B806" s="12">
        <v>12014</v>
      </c>
      <c r="C806" s="29" t="s">
        <v>429</v>
      </c>
      <c r="E806" s="24">
        <v>1</v>
      </c>
      <c r="F806" s="19">
        <f t="shared" ref="F806:F826" si="158">G806-E806</f>
        <v>0</v>
      </c>
      <c r="G806" s="25">
        <v>1</v>
      </c>
      <c r="H806" s="22">
        <v>0</v>
      </c>
      <c r="I806" s="19">
        <f t="shared" ref="I806:I826" si="159">G806-H806-J806</f>
        <v>1</v>
      </c>
      <c r="J806" s="19">
        <v>0</v>
      </c>
    </row>
    <row r="807" spans="1:10" x14ac:dyDescent="0.2">
      <c r="B807" s="12">
        <v>12285</v>
      </c>
      <c r="C807" t="s">
        <v>53</v>
      </c>
      <c r="E807" s="24">
        <v>1507940589</v>
      </c>
      <c r="F807" s="19">
        <f t="shared" si="158"/>
        <v>-88141000</v>
      </c>
      <c r="G807" s="25">
        <v>1419799589</v>
      </c>
      <c r="H807" s="22">
        <v>1417188349</v>
      </c>
      <c r="I807" s="19">
        <f t="shared" si="159"/>
        <v>2611240</v>
      </c>
      <c r="J807" s="19">
        <v>0</v>
      </c>
    </row>
    <row r="808" spans="1:10" x14ac:dyDescent="0.2">
      <c r="B808" s="12">
        <v>12286</v>
      </c>
      <c r="C808" t="s">
        <v>346</v>
      </c>
      <c r="E808" s="24">
        <v>136820121</v>
      </c>
      <c r="F808" s="19">
        <f t="shared" si="158"/>
        <v>0</v>
      </c>
      <c r="G808" s="25">
        <v>136820121</v>
      </c>
      <c r="H808" s="22">
        <v>136543508</v>
      </c>
      <c r="I808" s="19">
        <f t="shared" si="159"/>
        <v>276613</v>
      </c>
      <c r="J808" s="19">
        <v>0</v>
      </c>
    </row>
    <row r="809" spans="1:10" x14ac:dyDescent="0.2">
      <c r="B809" s="12">
        <v>12287</v>
      </c>
      <c r="C809" t="s">
        <v>54</v>
      </c>
      <c r="E809" s="24">
        <v>5500000</v>
      </c>
      <c r="F809" s="19">
        <f t="shared" si="158"/>
        <v>0</v>
      </c>
      <c r="G809" s="25">
        <v>5500000</v>
      </c>
      <c r="H809" s="22">
        <v>4268356</v>
      </c>
      <c r="I809" s="19">
        <f t="shared" si="159"/>
        <v>1231644</v>
      </c>
      <c r="J809" s="19">
        <v>0</v>
      </c>
    </row>
    <row r="810" spans="1:10" x14ac:dyDescent="0.2">
      <c r="B810" s="12">
        <v>12500</v>
      </c>
      <c r="C810" s="29" t="s">
        <v>493</v>
      </c>
      <c r="E810" s="24">
        <v>133922226</v>
      </c>
      <c r="F810" s="19">
        <f t="shared" si="158"/>
        <v>0</v>
      </c>
      <c r="G810" s="25">
        <v>133922226</v>
      </c>
      <c r="H810" s="22">
        <v>133528190</v>
      </c>
      <c r="I810" s="19">
        <f t="shared" si="159"/>
        <v>394036</v>
      </c>
      <c r="J810" s="19">
        <v>0</v>
      </c>
    </row>
    <row r="811" spans="1:10" x14ac:dyDescent="0.2">
      <c r="B811" s="12">
        <v>12015</v>
      </c>
      <c r="C811" t="s">
        <v>55</v>
      </c>
      <c r="E811" s="24">
        <f>17612720+30273043</f>
        <v>47885763</v>
      </c>
      <c r="F811" s="19">
        <f t="shared" si="158"/>
        <v>-39732659</v>
      </c>
      <c r="G811" s="25">
        <v>8153104</v>
      </c>
      <c r="H811" s="22">
        <v>0</v>
      </c>
      <c r="I811" s="19">
        <f t="shared" si="159"/>
        <v>0</v>
      </c>
      <c r="J811" s="19">
        <v>8153104</v>
      </c>
    </row>
    <row r="812" spans="1:10" x14ac:dyDescent="0.2">
      <c r="B812" s="12">
        <v>12235</v>
      </c>
      <c r="C812" t="s">
        <v>175</v>
      </c>
      <c r="E812" s="24">
        <v>29987707</v>
      </c>
      <c r="F812" s="19">
        <f t="shared" si="158"/>
        <v>-800000</v>
      </c>
      <c r="G812" s="25">
        <v>29187707</v>
      </c>
      <c r="H812" s="22">
        <v>28783653</v>
      </c>
      <c r="I812" s="19">
        <f t="shared" si="159"/>
        <v>404054</v>
      </c>
      <c r="J812" s="19">
        <v>0</v>
      </c>
    </row>
    <row r="813" spans="1:10" x14ac:dyDescent="0.2">
      <c r="B813" s="12">
        <v>12003</v>
      </c>
      <c r="C813" t="s">
        <v>165</v>
      </c>
      <c r="E813" s="24">
        <v>4100000</v>
      </c>
      <c r="F813" s="19">
        <f t="shared" si="158"/>
        <v>10200000</v>
      </c>
      <c r="G813" s="25">
        <v>14300000</v>
      </c>
      <c r="H813" s="22">
        <v>14212582</v>
      </c>
      <c r="I813" s="19">
        <f t="shared" si="159"/>
        <v>87418</v>
      </c>
      <c r="J813" s="19">
        <v>0</v>
      </c>
    </row>
    <row r="814" spans="1:10" x14ac:dyDescent="0.2">
      <c r="B814" s="12">
        <v>12154</v>
      </c>
      <c r="C814" t="s">
        <v>323</v>
      </c>
      <c r="E814" s="24">
        <v>0</v>
      </c>
      <c r="F814" s="19">
        <f t="shared" si="158"/>
        <v>16450</v>
      </c>
      <c r="G814" s="25">
        <v>16450</v>
      </c>
      <c r="H814" s="22">
        <v>16450</v>
      </c>
      <c r="I814" s="19">
        <f t="shared" si="159"/>
        <v>0</v>
      </c>
      <c r="J814" s="19">
        <v>0</v>
      </c>
    </row>
    <row r="815" spans="1:10" x14ac:dyDescent="0.2">
      <c r="B815" s="12">
        <v>12005</v>
      </c>
      <c r="C815" t="s">
        <v>58</v>
      </c>
      <c r="E815" s="24">
        <v>8643507</v>
      </c>
      <c r="F815" s="19">
        <f t="shared" si="158"/>
        <v>-3332000</v>
      </c>
      <c r="G815" s="25">
        <v>5311507</v>
      </c>
      <c r="H815" s="22">
        <v>5127929</v>
      </c>
      <c r="I815" s="19">
        <f t="shared" si="159"/>
        <v>183578</v>
      </c>
      <c r="J815" s="19">
        <v>0</v>
      </c>
    </row>
    <row r="816" spans="1:10" x14ac:dyDescent="0.2">
      <c r="B816" s="12">
        <v>12006</v>
      </c>
      <c r="C816" s="29" t="s">
        <v>430</v>
      </c>
      <c r="E816" s="24">
        <v>970863047</v>
      </c>
      <c r="F816" s="19">
        <f t="shared" si="158"/>
        <v>0</v>
      </c>
      <c r="G816" s="25">
        <v>970863047</v>
      </c>
      <c r="H816" s="22">
        <v>970863047</v>
      </c>
      <c r="I816" s="19">
        <f t="shared" si="159"/>
        <v>0</v>
      </c>
      <c r="J816" s="19">
        <v>0</v>
      </c>
    </row>
    <row r="817" spans="1:10" x14ac:dyDescent="0.2">
      <c r="B817" s="12">
        <v>12007</v>
      </c>
      <c r="C817" t="s">
        <v>59</v>
      </c>
      <c r="E817" s="24">
        <v>18131328</v>
      </c>
      <c r="F817" s="19">
        <f t="shared" si="158"/>
        <v>-10306000</v>
      </c>
      <c r="G817" s="25">
        <v>7825328</v>
      </c>
      <c r="H817" s="22">
        <v>941763</v>
      </c>
      <c r="I817" s="19">
        <f t="shared" si="159"/>
        <v>4783565</v>
      </c>
      <c r="J817" s="19">
        <v>2100000</v>
      </c>
    </row>
    <row r="818" spans="1:10" x14ac:dyDescent="0.2">
      <c r="B818" s="12">
        <v>12008</v>
      </c>
      <c r="C818" t="s">
        <v>60</v>
      </c>
      <c r="E818" s="24">
        <v>1749057</v>
      </c>
      <c r="F818" s="19">
        <f t="shared" si="158"/>
        <v>-100000</v>
      </c>
      <c r="G818" s="25">
        <v>1649057</v>
      </c>
      <c r="H818" s="22">
        <v>1638996</v>
      </c>
      <c r="I818" s="19">
        <f t="shared" si="159"/>
        <v>10061</v>
      </c>
      <c r="J818" s="19">
        <v>0</v>
      </c>
    </row>
    <row r="819" spans="1:10" x14ac:dyDescent="0.2">
      <c r="B819" s="12">
        <v>12009</v>
      </c>
      <c r="C819" t="s">
        <v>16</v>
      </c>
      <c r="E819" s="24">
        <v>17731131</v>
      </c>
      <c r="F819" s="19">
        <f t="shared" si="158"/>
        <v>0</v>
      </c>
      <c r="G819" s="25">
        <v>17731131</v>
      </c>
      <c r="H819" s="22">
        <v>17731131</v>
      </c>
      <c r="I819" s="19">
        <f t="shared" si="159"/>
        <v>0</v>
      </c>
      <c r="J819" s="19">
        <v>0</v>
      </c>
    </row>
    <row r="820" spans="1:10" x14ac:dyDescent="0.2">
      <c r="B820" s="12">
        <v>12010</v>
      </c>
      <c r="C820" s="29" t="s">
        <v>431</v>
      </c>
      <c r="E820" s="24">
        <v>8653107</v>
      </c>
      <c r="F820" s="19">
        <f t="shared" si="158"/>
        <v>-1032000</v>
      </c>
      <c r="G820" s="25">
        <v>7621107</v>
      </c>
      <c r="H820" s="22">
        <v>7554075</v>
      </c>
      <c r="I820" s="19">
        <f t="shared" si="159"/>
        <v>67032</v>
      </c>
      <c r="J820" s="19">
        <v>0</v>
      </c>
    </row>
    <row r="821" spans="1:10" x14ac:dyDescent="0.2">
      <c r="B821" s="12">
        <v>12011</v>
      </c>
      <c r="C821" t="s">
        <v>62</v>
      </c>
      <c r="E821" s="24">
        <v>228833314</v>
      </c>
      <c r="F821" s="19">
        <f t="shared" si="158"/>
        <v>-2487000</v>
      </c>
      <c r="G821" s="25">
        <v>226346314</v>
      </c>
      <c r="H821" s="22">
        <v>225966607</v>
      </c>
      <c r="I821" s="19">
        <f t="shared" si="159"/>
        <v>379707</v>
      </c>
      <c r="J821" s="19">
        <v>0</v>
      </c>
    </row>
    <row r="822" spans="1:10" x14ac:dyDescent="0.2">
      <c r="B822" s="12">
        <v>12012</v>
      </c>
      <c r="C822" t="s">
        <v>63</v>
      </c>
      <c r="E822" s="24">
        <v>639312580</v>
      </c>
      <c r="F822" s="19">
        <f t="shared" si="158"/>
        <v>31000</v>
      </c>
      <c r="G822" s="25">
        <v>639343580</v>
      </c>
      <c r="H822" s="22">
        <v>635096886</v>
      </c>
      <c r="I822" s="19">
        <f t="shared" si="159"/>
        <v>4246694</v>
      </c>
      <c r="J822" s="19">
        <v>0</v>
      </c>
    </row>
    <row r="823" spans="1:10" x14ac:dyDescent="0.2">
      <c r="B823" s="12">
        <v>12013</v>
      </c>
      <c r="C823" t="s">
        <v>347</v>
      </c>
      <c r="E823" s="24">
        <v>568635039</v>
      </c>
      <c r="F823" s="19">
        <f t="shared" si="158"/>
        <v>30000000</v>
      </c>
      <c r="G823" s="25">
        <v>598635039</v>
      </c>
      <c r="H823" s="22">
        <v>598635039</v>
      </c>
      <c r="I823" s="19">
        <f t="shared" si="159"/>
        <v>0</v>
      </c>
      <c r="J823" s="19">
        <v>0</v>
      </c>
    </row>
    <row r="824" spans="1:10" x14ac:dyDescent="0.2">
      <c r="B824" s="12">
        <v>12016</v>
      </c>
      <c r="C824" t="s">
        <v>61</v>
      </c>
      <c r="E824" s="24">
        <f>3909646+3127500</f>
        <v>7037146</v>
      </c>
      <c r="F824" s="30">
        <f t="shared" si="158"/>
        <v>540000</v>
      </c>
      <c r="G824" s="30">
        <v>7577146</v>
      </c>
      <c r="H824" s="31">
        <v>3302800</v>
      </c>
      <c r="I824" s="19">
        <f t="shared" si="159"/>
        <v>0</v>
      </c>
      <c r="J824" s="19">
        <v>4274346</v>
      </c>
    </row>
    <row r="825" spans="1:10" x14ac:dyDescent="0.2">
      <c r="B825" s="12">
        <v>12284</v>
      </c>
      <c r="C825" t="s">
        <v>64</v>
      </c>
      <c r="E825" s="39">
        <v>0</v>
      </c>
      <c r="F825" s="30">
        <f t="shared" si="158"/>
        <v>6500</v>
      </c>
      <c r="G825" s="30">
        <v>6500</v>
      </c>
      <c r="H825" s="31">
        <v>0</v>
      </c>
      <c r="I825" s="19">
        <f t="shared" si="159"/>
        <v>0</v>
      </c>
      <c r="J825" s="19">
        <v>6500</v>
      </c>
    </row>
    <row r="826" spans="1:10" ht="15" x14ac:dyDescent="0.35">
      <c r="B826" s="12">
        <v>19002</v>
      </c>
      <c r="C826" s="29" t="s">
        <v>424</v>
      </c>
      <c r="E826" s="35">
        <f>16162272+402</f>
        <v>16162674</v>
      </c>
      <c r="F826" s="27">
        <f t="shared" si="158"/>
        <v>0</v>
      </c>
      <c r="G826" s="27">
        <f>16162272+402</f>
        <v>16162674</v>
      </c>
      <c r="H826" s="28">
        <v>13941239</v>
      </c>
      <c r="I826" s="27">
        <f t="shared" si="159"/>
        <v>2221435</v>
      </c>
      <c r="J826" s="27">
        <v>0</v>
      </c>
    </row>
    <row r="827" spans="1:10" ht="15" x14ac:dyDescent="0.35">
      <c r="A827" s="37" t="s">
        <v>495</v>
      </c>
      <c r="C827" s="5" t="s">
        <v>113</v>
      </c>
      <c r="E827" s="26">
        <f>SUM(E806:E826)</f>
        <v>4351908337</v>
      </c>
      <c r="F827" s="26">
        <f t="shared" ref="F827:J827" si="160">SUM(F806:F826)</f>
        <v>-105136709</v>
      </c>
      <c r="G827" s="26">
        <f t="shared" si="160"/>
        <v>4246771628</v>
      </c>
      <c r="H827" s="26">
        <f t="shared" si="160"/>
        <v>4215340600</v>
      </c>
      <c r="I827" s="26">
        <f t="shared" si="160"/>
        <v>16897078</v>
      </c>
      <c r="J827" s="26">
        <f t="shared" si="160"/>
        <v>14533950</v>
      </c>
    </row>
    <row r="828" spans="1:10" ht="15" x14ac:dyDescent="0.35">
      <c r="C828" s="5" t="s">
        <v>114</v>
      </c>
      <c r="E828" s="38">
        <f t="shared" ref="E828:J828" si="161">SUMIF($A1:$A827,"BT",E1:E827)</f>
        <v>17675702030</v>
      </c>
      <c r="F828" s="38">
        <f t="shared" si="161"/>
        <v>2584950</v>
      </c>
      <c r="G828" s="38">
        <f t="shared" si="161"/>
        <v>17678286980</v>
      </c>
      <c r="H828" s="38">
        <f t="shared" si="161"/>
        <v>17419689197</v>
      </c>
      <c r="I828" s="38">
        <f t="shared" si="161"/>
        <v>193633796</v>
      </c>
      <c r="J828" s="38">
        <f t="shared" si="161"/>
        <v>64963987</v>
      </c>
    </row>
    <row r="829" spans="1:10" ht="5.0999999999999996" customHeight="1" x14ac:dyDescent="0.35">
      <c r="E829" s="10">
        <v>0</v>
      </c>
      <c r="F829" s="10">
        <v>0</v>
      </c>
      <c r="G829" s="16">
        <v>0</v>
      </c>
      <c r="H829" s="16">
        <v>0</v>
      </c>
      <c r="I829" s="10">
        <v>0</v>
      </c>
      <c r="J829" s="10">
        <v>0</v>
      </c>
    </row>
    <row r="830" spans="1:10" x14ac:dyDescent="0.2">
      <c r="H830" s="32"/>
      <c r="I830" s="34"/>
      <c r="J830" s="33"/>
    </row>
  </sheetData>
  <sortState ref="B824:J825">
    <sortCondition ref="B824:B825"/>
  </sortState>
  <mergeCells count="1">
    <mergeCell ref="I5:J5"/>
  </mergeCells>
  <phoneticPr fontId="0" type="noConversion"/>
  <pageMargins left="0.5" right="0.4" top="0.75" bottom="0.65" header="0.35" footer="0.35"/>
  <pageSetup scale="61" firstPageNumber="19" fitToHeight="11" orientation="portrait" useFirstPageNumber="1" r:id="rId1"/>
  <headerFooter alignWithMargins="0">
    <oddHeader>&amp;R&amp;"Times New Roman,Bold"&amp;20&amp;USCHEDULE B-3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Sched B-3</vt:lpstr>
      <vt:lpstr>'Sched B-3'!Print_Area</vt:lpstr>
      <vt:lpstr>'Sched B-3'!Print_Titles</vt:lpstr>
    </vt:vector>
  </TitlesOfParts>
  <Company>State of Connecticut - OSC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dprzygocki</dc:creator>
  <cp:lastModifiedBy>JWilson</cp:lastModifiedBy>
  <cp:lastPrinted>2015-09-24T12:31:31Z</cp:lastPrinted>
  <dcterms:created xsi:type="dcterms:W3CDTF">2003-08-19T19:06:11Z</dcterms:created>
  <dcterms:modified xsi:type="dcterms:W3CDTF">2015-09-30T18:33:31Z</dcterms:modified>
</cp:coreProperties>
</file>