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3"/>
  </bookViews>
  <sheets>
    <sheet name="GF Wkst" sheetId="1" r:id="rId1"/>
    <sheet name="Payment Adj" sheetId="2" r:id="rId2"/>
    <sheet name="Receipts Adj" sheetId="3" r:id="rId3"/>
    <sheet name="Sched A-1" sheetId="4" r:id="rId4"/>
  </sheets>
  <externalReferences>
    <externalReference r:id="rId7"/>
  </externalReferences>
  <definedNames>
    <definedName name="\s">'Sched A-1'!#REF!</definedName>
    <definedName name="_Regression_Int" localSheetId="3" hidden="1">1</definedName>
    <definedName name="_xlnm.Print_Area" localSheetId="3">'Sched A-1'!$A$1:$S$47</definedName>
    <definedName name="Print_Area_MI" localSheetId="3">'Sched A-1'!$B$3:$R$39</definedName>
  </definedNames>
  <calcPr fullCalcOnLoad="1" fullPrecision="0"/>
</workbook>
</file>

<file path=xl/sharedStrings.xml><?xml version="1.0" encoding="utf-8"?>
<sst xmlns="http://schemas.openxmlformats.org/spreadsheetml/2006/main" count="233" uniqueCount="200">
  <si>
    <t>SCHEDULE A-1</t>
  </si>
  <si>
    <t>STATE OF CONNECTICUT</t>
  </si>
  <si>
    <t>COMBINED STATEMENT OF CASH RECEIPTS AND DISBURSEMENTS</t>
  </si>
  <si>
    <t xml:space="preserve">SPECIAL </t>
  </si>
  <si>
    <t>DEBT</t>
  </si>
  <si>
    <t xml:space="preserve">CAPITAL </t>
  </si>
  <si>
    <t>INTERNAL</t>
  </si>
  <si>
    <t>TOTALS</t>
  </si>
  <si>
    <t>GENERAL</t>
  </si>
  <si>
    <t>REVENUE</t>
  </si>
  <si>
    <t>SERVICE</t>
  </si>
  <si>
    <t>PROJECTS</t>
  </si>
  <si>
    <t>ENTERPRISE</t>
  </si>
  <si>
    <t>FIDUCIARY</t>
  </si>
  <si>
    <t>(MEMORANDUM</t>
  </si>
  <si>
    <t>FUND</t>
  </si>
  <si>
    <t>FUNDS</t>
  </si>
  <si>
    <t>ONLY)</t>
  </si>
  <si>
    <t>Receipts and Transfers:</t>
  </si>
  <si>
    <t>Taxes</t>
  </si>
  <si>
    <t>Other Receipts</t>
  </si>
  <si>
    <t>Sale of Long Term Investments</t>
  </si>
  <si>
    <t>Sale of Bonds (Note 1)</t>
  </si>
  <si>
    <t>Withdrawals from U.S. Treasury</t>
  </si>
  <si>
    <t>Interfund Transfers</t>
  </si>
  <si>
    <t xml:space="preserve">     Totals</t>
  </si>
  <si>
    <t>Disbursements:</t>
  </si>
  <si>
    <t>Purchase of Long Term Investments</t>
  </si>
  <si>
    <t>Deposits in U.S. Treasury</t>
  </si>
  <si>
    <t xml:space="preserve">     Total Disbursements</t>
  </si>
  <si>
    <t>Cash per Combined Balance Sheet - Exhibit A</t>
  </si>
  <si>
    <t xml:space="preserve">              other legally separate organization.</t>
  </si>
  <si>
    <t>Transfers to Trustee/Trust Fund</t>
  </si>
  <si>
    <t>Distributions and Loans</t>
  </si>
  <si>
    <t>Transfer from Quasi State Agencies/Trustee</t>
  </si>
  <si>
    <t>Loan Repayments</t>
  </si>
  <si>
    <t>Receipts and Expenditures are adjusted as follows per Interagency Grant Transfers</t>
  </si>
  <si>
    <t>OTHER RECEIPTS RECONCILIATION</t>
  </si>
  <si>
    <t>Other Receipts per CORE</t>
  </si>
  <si>
    <t>RECEIPTS</t>
  </si>
  <si>
    <t xml:space="preserve">   Taxes</t>
  </si>
  <si>
    <t xml:space="preserve">   Other Receipts</t>
  </si>
  <si>
    <t xml:space="preserve">   Interfund Transfers</t>
  </si>
  <si>
    <t xml:space="preserve">     Total Receipts</t>
  </si>
  <si>
    <t>Total Other Receipts</t>
  </si>
  <si>
    <t>DISBURSEMENTS</t>
  </si>
  <si>
    <t xml:space="preserve">   Expenditures</t>
  </si>
  <si>
    <t>Taxes per GL Trial Balance</t>
  </si>
  <si>
    <t>Total Taxes</t>
  </si>
  <si>
    <t>Difference</t>
  </si>
  <si>
    <t>A-1 RECONCILIATION - 11000</t>
  </si>
  <si>
    <t>GENERAL FUND - 11000</t>
  </si>
  <si>
    <t xml:space="preserve">   Loans</t>
  </si>
  <si>
    <t xml:space="preserve">   Transfer from Quasi *</t>
  </si>
  <si>
    <t xml:space="preserve">   Loan Repayments</t>
  </si>
  <si>
    <t>SCHEDULE A-1 WORKSHEET</t>
  </si>
  <si>
    <t>TAXES</t>
  </si>
  <si>
    <t>OTHER</t>
  </si>
  <si>
    <t>GENERAL FUND</t>
  </si>
  <si>
    <t>RECEIPT ADJUSTMENTS-FY 2007</t>
  </si>
  <si>
    <t>SPECIAL REVENUE</t>
  </si>
  <si>
    <t>Fund 12060 - Reduce Receipts/Payments by Grant Transfer per 47100 &amp; 47200</t>
  </si>
  <si>
    <t>DEBT SERVICE</t>
  </si>
  <si>
    <t>Fund 14005 - Increase Receipts per 14005 WKST</t>
  </si>
  <si>
    <t>CAPITAL PROJECTS</t>
  </si>
  <si>
    <t>Sub-Total Non Grant Receipts</t>
  </si>
  <si>
    <t>INTERNAL SERVICE FUNDS</t>
  </si>
  <si>
    <t>ENTERPRISE FUNDS</t>
  </si>
  <si>
    <t>Sub-Total Receipts</t>
  </si>
  <si>
    <t>CWF 21014 - Loan Repayment - Account 11371</t>
  </si>
  <si>
    <t>CWF 21015 - Loan Repayment - Account 11371</t>
  </si>
  <si>
    <t xml:space="preserve">Add GL 58010 to KK Ledger Totals </t>
  </si>
  <si>
    <t>Per GL</t>
  </si>
  <si>
    <t>Thru</t>
  </si>
  <si>
    <t>Per</t>
  </si>
  <si>
    <t>KK_Ledgers</t>
  </si>
  <si>
    <t>Total</t>
  </si>
  <si>
    <t>SPECIAL REVENUE FUNDS</t>
  </si>
  <si>
    <t>Fund 12060 - Reduce Payments by 47100 &amp; 47200</t>
  </si>
  <si>
    <t>Fund 12062 - Reduce Payments by 47200</t>
  </si>
  <si>
    <t>DEBT SERVICE FUNDS</t>
  </si>
  <si>
    <t>N/A</t>
  </si>
  <si>
    <t>CAPITAL PROJECT FUNDS</t>
  </si>
  <si>
    <t>FIDUCIARY FUNDS</t>
  </si>
  <si>
    <t>See 35014 Worksheet</t>
  </si>
  <si>
    <t>Flex Ledger (Funds 31001-31010)</t>
  </si>
  <si>
    <t>Flex Ledger (Funds 35001-35012)</t>
  </si>
  <si>
    <t>Total Expenses</t>
  </si>
  <si>
    <t>Total Distributions</t>
  </si>
  <si>
    <t>Total Disbursements</t>
  </si>
  <si>
    <t>Final Receipts per Flex Ledger (Funds 31001-31010)</t>
  </si>
  <si>
    <t xml:space="preserve">FIDUCIARY </t>
  </si>
  <si>
    <t>TOTAL RECEIPTS - ALL FUNDS</t>
  </si>
  <si>
    <t/>
  </si>
  <si>
    <t>34008 Flex Ledger (50000 accts)</t>
  </si>
  <si>
    <t>Fund 34008 - Flex Ledger (40000 accts)</t>
  </si>
  <si>
    <t>Fund 35014 - Refund of Taxes - Account 44380</t>
  </si>
  <si>
    <t xml:space="preserve">Fund 35014 - Taxes (Accounts 41710 &amp; 41720) Other Receipts (48040-48060) </t>
  </si>
  <si>
    <t>Fund 12062 - Reduce Receipts/Payments by Grant Transfers per 47200</t>
  </si>
  <si>
    <t>Fund 12031 - Je 307986</t>
  </si>
  <si>
    <t>One-Sided Fund Balance Adjustments:</t>
  </si>
  <si>
    <t>Final Revenue per GL Trial Balance Less: Tax Refunds &amp; Refunds of Payments</t>
  </si>
  <si>
    <t>Statutory Accruals FY07 - TAXACR07</t>
  </si>
  <si>
    <t xml:space="preserve">06/30/2007 Accounts Receivable - Ind. Gaming </t>
  </si>
  <si>
    <t>Taxes Receivable 6/30/07</t>
  </si>
  <si>
    <t>4th Quarter Accrued Interest**</t>
  </si>
  <si>
    <t>**Non Cash Interest Journals</t>
  </si>
  <si>
    <t xml:space="preserve">   (JE's OSCJLBD07A, OSCJLBD07C)</t>
  </si>
  <si>
    <t xml:space="preserve">   Expenditure Adj - Bond closures </t>
  </si>
  <si>
    <t>JE's OSCJLBD07A, OSCJLBD07B-Tfr  Bond closures</t>
  </si>
  <si>
    <t>Prior Year Adjustments</t>
  </si>
  <si>
    <t>Current Expenses, Fixed Charges, and Capital Outlay</t>
  </si>
  <si>
    <t>FISCAL YEAR ENDED JUNE 30, 2008</t>
  </si>
  <si>
    <t>Cash and Short Term Investments, July 1, 2007</t>
  </si>
  <si>
    <t xml:space="preserve">     Cash and Short Term Investments, June 30, 2008</t>
  </si>
  <si>
    <t>INTEREST13</t>
  </si>
  <si>
    <t>INTEREST14</t>
  </si>
  <si>
    <t>INTEREST15</t>
  </si>
  <si>
    <t>PRLIAB08A (Reclassify Pr Liab to Fund Balance) (S/B Operations)</t>
  </si>
  <si>
    <t>4th Qtr 08 - Accrd Interest - Due To Other Funds (See Acct 21270)</t>
  </si>
  <si>
    <t>Statutory Accruals FY08 - TAXACR08</t>
  </si>
  <si>
    <t xml:space="preserve">06/30/2008 Accounts Receivable - Ind. Gaming </t>
  </si>
  <si>
    <t>Taxes Receivable 6/30/08</t>
  </si>
  <si>
    <t>Cash 6/30/2008</t>
  </si>
  <si>
    <t>Cash 7/1/07</t>
  </si>
  <si>
    <t>Cash 6/30/2008 per TB</t>
  </si>
  <si>
    <t>Journal #0000559956-Posted to GL but not KK until after Budget Roll</t>
  </si>
  <si>
    <t>Journal #0000559926-Posted to GL but not KK until after Budget Roll</t>
  </si>
  <si>
    <t>Journal #0000561078-Posted to GL but not KK until after Budget Roll</t>
  </si>
  <si>
    <t>Worksheet for Schedule A-1 - Fiscal Year 2008</t>
  </si>
  <si>
    <t>Journal Entry Adjustments:</t>
  </si>
  <si>
    <t>#0000454476</t>
  </si>
  <si>
    <t>#0000458479</t>
  </si>
  <si>
    <t>#0000480796</t>
  </si>
  <si>
    <t>#0000520984</t>
  </si>
  <si>
    <t>#0000533910</t>
  </si>
  <si>
    <t>#0000521442</t>
  </si>
  <si>
    <t>#0000559927</t>
  </si>
  <si>
    <t>#0000559976</t>
  </si>
  <si>
    <t>#0000563804</t>
  </si>
  <si>
    <t>#0000574807</t>
  </si>
  <si>
    <t>#OTTAW728</t>
  </si>
  <si>
    <t>#OTTAW733</t>
  </si>
  <si>
    <t>#OTTAW735</t>
  </si>
  <si>
    <t>#OTTAW744</t>
  </si>
  <si>
    <t>Flex Ledger Run 9/15/2008</t>
  </si>
  <si>
    <t>PAYMENT ADJUSTMENTS - FY 2008</t>
  </si>
  <si>
    <t>Federal Grants</t>
  </si>
  <si>
    <t>Flex Ledger Run 9/22/08</t>
  </si>
  <si>
    <t>Final Receipts per GL Trial Balance (9/22/08 run) Fund 14001 &amp; 14002</t>
  </si>
  <si>
    <t>Final Receipts per GL Trial Balance (9/22/08 run)</t>
  </si>
  <si>
    <t>Fund 21002 - Fund Balance Adjustment PRLIAB08B</t>
  </si>
  <si>
    <t>Fund 21005 - Fund Balance Adjustment PRLIAB08B</t>
  </si>
  <si>
    <t>Fund 21009 - Interest Credit (Affects Cash) (INTEREST 13)</t>
  </si>
  <si>
    <t>Fund 21019 - Interest Credit (Affects Cash)  (INTEREST 13)</t>
  </si>
  <si>
    <t>Fund 22001-JE DOCYG00172-Acct 58010</t>
  </si>
  <si>
    <t>Fund 22001 - Interest Credit FY 08 (Affects Cash)</t>
  </si>
  <si>
    <t>Fund 22001 - APLIAB08 Reclass AP Liab to Fund Balance &amp; Affect Cash Flows</t>
  </si>
  <si>
    <t>Fund 22002 - PRLIAB08B Reclass PR Liab to Fund Balance &amp; Affect Cash Flows</t>
  </si>
  <si>
    <t>Non Grant Receipts per Final GL Trial Balance (9/22/08 run)</t>
  </si>
  <si>
    <t>Fund 13019 - PRLIAB08B Reclass PR Liab to Fund Balance &amp; Affect Cash Flows</t>
  </si>
  <si>
    <t>Grant Receipts per Final GL Trial Balance (9/22/08 run)</t>
  </si>
  <si>
    <t>Fund 12001 Accrued Taxes - 06/30/07 (Affects Cash in 08)</t>
  </si>
  <si>
    <t>Fund 12001 Accrued Taxes - 06/30/08 (Does not Affect Cash in 08)</t>
  </si>
  <si>
    <t>Fund 12001 Accrued Interest (11401) 06/30/07 (Affects Cash in 08)</t>
  </si>
  <si>
    <t>Fund 12001 Accrued Interest (11401) 06/30/08 (Does not Affects Cash in 08)</t>
  </si>
  <si>
    <t>Fund 12001 - PRLIAB08B Reclass PR Liab to Fund Balance &amp; Affect Cash Flows</t>
  </si>
  <si>
    <t>Fund 12001- JE 480796 Correct 2007 AP Journal</t>
  </si>
  <si>
    <t>Fund 12060 - PRLIAB08C Reclass PR Liab to Fund Balance &amp; Affect Cash Flows</t>
  </si>
  <si>
    <t>Fund 12060 - Correct 2007 AP Journal</t>
  </si>
  <si>
    <t>Fund 12060 - OSCJAW0229 Reclassify to correct department</t>
  </si>
  <si>
    <t>Fund 12060 - Reclass reserve for receivable</t>
  </si>
  <si>
    <t>Fund Various - PRLIAB08B Reclass PR Liab to Fund Balance &amp; Affect Cash Flows</t>
  </si>
  <si>
    <t>Fund 12062 - JE 480792 Correct 2007 AP Journal</t>
  </si>
  <si>
    <t>Fund Various - JE 480796 Correct 2007 AP Journal</t>
  </si>
  <si>
    <t>INTEREST CREDIT PROGRAM - INTEREST 13-15</t>
  </si>
  <si>
    <t>Fund 12019 - Je 459512</t>
  </si>
  <si>
    <t>Fund 12032 - Je 441475,446225,456673,469171,481821,491627,502718,512331,524186,536094,549185</t>
  </si>
  <si>
    <t xml:space="preserve">Fund 12031 </t>
  </si>
  <si>
    <t>Fund 12007</t>
  </si>
  <si>
    <t>Note 1:  Total does not include $534,708,000 of bond proceeds deposited directly with a trustee or</t>
  </si>
  <si>
    <t>Fund 34001 - GL Activity Report Run 9/22/08</t>
  </si>
  <si>
    <t>Fund 34002 - GL Activity Report Run 9/22/08</t>
  </si>
  <si>
    <t>Fund 34003 - GL Activity Report Run 9/22/08</t>
  </si>
  <si>
    <t>Fund 34004 - GL Activity Report Run 9/22/08</t>
  </si>
  <si>
    <t>Fund 34005 - GL Activity Report Run 9/22/08</t>
  </si>
  <si>
    <t>Fund 34006 - GL Activity Report Run 9/22/08</t>
  </si>
  <si>
    <t>UST Clearing House Acct. Refunds in 41710</t>
  </si>
  <si>
    <t>Investment Income (Gain (Loss) on investments) 31001,31002,31004,31006,31008,31009,31010,35011,35010</t>
  </si>
  <si>
    <t>INTEREST13 (Funds 31001,31006,31008,35001,35002,35003,35006,35007,35008,35009,35012)</t>
  </si>
  <si>
    <t>Final Receipts per Flex Ledger (Funds 35001-35013,35015)</t>
  </si>
  <si>
    <t>Fund 31001 Je 458479</t>
  </si>
  <si>
    <t>34001 Distributions per GL Activity Report Run 9/22/08</t>
  </si>
  <si>
    <t>34002 Distributions per GL Activity Report Run 9/22/08</t>
  </si>
  <si>
    <t>34003 Distributions per GL Activity Report Run 9/22/08</t>
  </si>
  <si>
    <t>34004 Distributions per GL Activity Report Run 9/22/08</t>
  </si>
  <si>
    <t>34005 Distributions per GL Activity Report Run 9/22/08</t>
  </si>
  <si>
    <t>34006 Distributions per GL Activity Report Run 9/22/08</t>
  </si>
  <si>
    <t>Fund 12060 - See backup for C-7</t>
  </si>
  <si>
    <t>Fund 12060-See backup for C-7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</si>
</sst>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[$-409]h:mm:ss\ AM/PM"/>
    <numFmt numFmtId="172" formatCode="[$-409]h:mm\ AM/PM;@"/>
    <numFmt numFmtId="173" formatCode="[$-409]m/d/yy\ h:mm\ AM/PM;@"/>
  </numFmts>
  <fonts count="29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4"/>
      <name val="Times New Roman"/>
      <family val="1"/>
    </font>
    <font>
      <sz val="11"/>
      <name val="Helv"/>
      <family val="0"/>
    </font>
    <font>
      <b/>
      <u val="doubleAccounting"/>
      <sz val="11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u val="doubleAccounting"/>
      <sz val="10"/>
      <name val="Times New Roman"/>
      <family val="1"/>
    </font>
    <font>
      <sz val="8"/>
      <name val="Helv"/>
      <family val="0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7">
    <xf numFmtId="16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9" fillId="0" borderId="0" xfId="0" applyFont="1" applyAlignment="1">
      <alignment/>
    </xf>
    <xf numFmtId="37" fontId="10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 quotePrefix="1">
      <alignment horizontal="center"/>
      <protection/>
    </xf>
    <xf numFmtId="37" fontId="11" fillId="0" borderId="0" xfId="0" applyNumberFormat="1" applyFont="1" applyAlignment="1" applyProtection="1" quotePrefix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 quotePrefix="1">
      <alignment horizontal="left"/>
      <protection/>
    </xf>
    <xf numFmtId="164" fontId="13" fillId="0" borderId="0" xfId="0" applyFont="1" applyAlignment="1">
      <alignment/>
    </xf>
    <xf numFmtId="37" fontId="14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37" fontId="14" fillId="0" borderId="0" xfId="0" applyNumberFormat="1" applyFont="1" applyAlignment="1" applyProtection="1" quotePrefix="1">
      <alignment horizontal="left"/>
      <protection/>
    </xf>
    <xf numFmtId="37" fontId="16" fillId="0" borderId="0" xfId="0" applyNumberFormat="1" applyFont="1" applyAlignment="1" applyProtection="1">
      <alignment horizontal="right"/>
      <protection/>
    </xf>
    <xf numFmtId="164" fontId="17" fillId="0" borderId="0" xfId="0" applyFont="1" applyAlignment="1">
      <alignment/>
    </xf>
    <xf numFmtId="37" fontId="1" fillId="0" borderId="0" xfId="0" applyNumberFormat="1" applyFont="1" applyAlignment="1" applyProtection="1" quotePrefix="1">
      <alignment/>
      <protection/>
    </xf>
    <xf numFmtId="42" fontId="11" fillId="2" borderId="0" xfId="0" applyNumberFormat="1" applyFont="1" applyFill="1" applyAlignment="1" applyProtection="1">
      <alignment/>
      <protection/>
    </xf>
    <xf numFmtId="41" fontId="11" fillId="2" borderId="0" xfId="0" applyNumberFormat="1" applyFont="1" applyFill="1" applyAlignment="1" applyProtection="1">
      <alignment/>
      <protection/>
    </xf>
    <xf numFmtId="41" fontId="10" fillId="2" borderId="0" xfId="0" applyNumberFormat="1" applyFont="1" applyFill="1" applyAlignment="1" applyProtection="1">
      <alignment/>
      <protection/>
    </xf>
    <xf numFmtId="41" fontId="12" fillId="2" borderId="0" xfId="0" applyNumberFormat="1" applyFont="1" applyFill="1" applyAlignment="1" applyProtection="1">
      <alignment/>
      <protection/>
    </xf>
    <xf numFmtId="42" fontId="15" fillId="2" borderId="0" xfId="0" applyNumberFormat="1" applyFont="1" applyFill="1" applyAlignment="1">
      <alignment/>
    </xf>
    <xf numFmtId="42" fontId="15" fillId="2" borderId="0" xfId="0" applyNumberFormat="1" applyFont="1" applyFill="1" applyAlignment="1" applyProtection="1">
      <alignment/>
      <protection/>
    </xf>
    <xf numFmtId="42" fontId="15" fillId="2" borderId="0" xfId="17" applyNumberFormat="1" applyFont="1" applyFill="1" applyAlignment="1" applyProtection="1">
      <alignment/>
      <protection/>
    </xf>
    <xf numFmtId="37" fontId="10" fillId="2" borderId="0" xfId="0" applyNumberFormat="1" applyFont="1" applyFill="1" applyAlignment="1" applyProtection="1">
      <alignment/>
      <protection/>
    </xf>
    <xf numFmtId="43" fontId="0" fillId="0" borderId="0" xfId="15" applyAlignment="1">
      <alignment/>
    </xf>
    <xf numFmtId="42" fontId="18" fillId="2" borderId="0" xfId="0" applyNumberFormat="1" applyFont="1" applyFill="1" applyAlignment="1">
      <alignment/>
    </xf>
    <xf numFmtId="37" fontId="11" fillId="2" borderId="0" xfId="0" applyNumberFormat="1" applyFont="1" applyFill="1" applyAlignment="1" applyProtection="1" quotePrefix="1">
      <alignment horizontal="center"/>
      <protection/>
    </xf>
    <xf numFmtId="37" fontId="8" fillId="2" borderId="0" xfId="0" applyNumberFormat="1" applyFont="1" applyFill="1" applyAlignment="1" applyProtection="1">
      <alignment/>
      <protection/>
    </xf>
    <xf numFmtId="37" fontId="11" fillId="2" borderId="0" xfId="0" applyNumberFormat="1" applyFont="1" applyFill="1" applyAlignment="1" applyProtection="1">
      <alignment horizontal="center"/>
      <protection/>
    </xf>
    <xf numFmtId="37" fontId="11" fillId="2" borderId="0" xfId="0" applyNumberFormat="1" applyFont="1" applyFill="1" applyAlignment="1" applyProtection="1">
      <alignment/>
      <protection/>
    </xf>
    <xf numFmtId="164" fontId="17" fillId="2" borderId="0" xfId="0" applyFont="1" applyFill="1" applyAlignment="1">
      <alignment/>
    </xf>
    <xf numFmtId="164" fontId="4" fillId="2" borderId="0" xfId="0" applyFont="1" applyFill="1" applyAlignment="1">
      <alignment/>
    </xf>
    <xf numFmtId="37" fontId="4" fillId="2" borderId="0" xfId="0" applyNumberFormat="1" applyFont="1" applyFill="1" applyAlignment="1" applyProtection="1">
      <alignment/>
      <protection/>
    </xf>
    <xf numFmtId="37" fontId="10" fillId="2" borderId="0" xfId="0" applyNumberFormat="1" applyFont="1" applyFill="1" applyAlignment="1" applyProtection="1" quotePrefix="1">
      <alignment horizontal="left"/>
      <protection/>
    </xf>
    <xf numFmtId="168" fontId="4" fillId="0" borderId="0" xfId="15" applyNumberFormat="1" applyFont="1" applyAlignment="1">
      <alignment/>
    </xf>
    <xf numFmtId="168" fontId="19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3" fontId="4" fillId="0" borderId="0" xfId="15" applyFont="1" applyAlignment="1">
      <alignment/>
    </xf>
    <xf numFmtId="43" fontId="4" fillId="3" borderId="0" xfId="15" applyFont="1" applyFill="1" applyAlignment="1">
      <alignment/>
    </xf>
    <xf numFmtId="0" fontId="4" fillId="0" borderId="0" xfId="0" applyNumberFormat="1" applyFont="1" applyAlignment="1" quotePrefix="1">
      <alignment horizontal="left"/>
    </xf>
    <xf numFmtId="164" fontId="1" fillId="0" borderId="0" xfId="0" applyFont="1" applyAlignment="1" quotePrefix="1">
      <alignment horizontal="left"/>
    </xf>
    <xf numFmtId="39" fontId="4" fillId="0" borderId="0" xfId="0" applyNumberFormat="1" applyFont="1" applyAlignment="1">
      <alignment/>
    </xf>
    <xf numFmtId="164" fontId="1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43" fontId="19" fillId="0" borderId="0" xfId="15" applyFont="1" applyAlignment="1">
      <alignment/>
    </xf>
    <xf numFmtId="43" fontId="21" fillId="0" borderId="0" xfId="15" applyFont="1" applyAlignment="1">
      <alignment/>
    </xf>
    <xf numFmtId="39" fontId="0" fillId="0" borderId="0" xfId="0" applyNumberFormat="1" applyAlignment="1">
      <alignment/>
    </xf>
    <xf numFmtId="0" fontId="1" fillId="0" borderId="0" xfId="0" applyNumberFormat="1" applyFont="1" applyAlignment="1">
      <alignment horizontal="left"/>
    </xf>
    <xf numFmtId="43" fontId="19" fillId="3" borderId="0" xfId="15" applyFont="1" applyFill="1" applyAlignment="1">
      <alignment/>
    </xf>
    <xf numFmtId="39" fontId="4" fillId="0" borderId="0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164" fontId="0" fillId="3" borderId="0" xfId="0" applyFill="1" applyAlignment="1">
      <alignment/>
    </xf>
    <xf numFmtId="173" fontId="0" fillId="0" borderId="0" xfId="0" applyNumberFormat="1" applyAlignment="1">
      <alignment/>
    </xf>
    <xf numFmtId="164" fontId="0" fillId="0" borderId="0" xfId="0" applyAlignment="1">
      <alignment horizontal="right"/>
    </xf>
    <xf numFmtId="37" fontId="8" fillId="2" borderId="0" xfId="0" applyNumberFormat="1" applyFont="1" applyFill="1" applyAlignment="1" applyProtection="1">
      <alignment horizontal="center"/>
      <protection/>
    </xf>
    <xf numFmtId="43" fontId="1" fillId="0" borderId="0" xfId="15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1" fillId="0" borderId="0" xfId="0" applyFont="1" applyAlignment="1" quotePrefix="1">
      <alignment horizontal="center"/>
    </xf>
    <xf numFmtId="164" fontId="24" fillId="0" borderId="0" xfId="0" applyFont="1" applyAlignment="1">
      <alignment/>
    </xf>
    <xf numFmtId="164" fontId="4" fillId="0" borderId="0" xfId="0" applyFont="1" applyAlignment="1" quotePrefix="1">
      <alignment horizontal="left"/>
    </xf>
    <xf numFmtId="164" fontId="8" fillId="0" borderId="0" xfId="0" applyFont="1" applyAlignment="1" quotePrefix="1">
      <alignment horizontal="left"/>
    </xf>
    <xf numFmtId="43" fontId="10" fillId="0" borderId="0" xfId="15" applyFont="1" applyAlignment="1">
      <alignment/>
    </xf>
    <xf numFmtId="43" fontId="25" fillId="0" borderId="0" xfId="15" applyFont="1" applyAlignment="1">
      <alignment/>
    </xf>
    <xf numFmtId="164" fontId="26" fillId="0" borderId="0" xfId="0" applyFont="1" applyAlignment="1">
      <alignment/>
    </xf>
    <xf numFmtId="164" fontId="24" fillId="0" borderId="0" xfId="0" applyFont="1" applyAlignment="1" quotePrefix="1">
      <alignment horizontal="left"/>
    </xf>
    <xf numFmtId="164" fontId="4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7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43" fontId="1" fillId="0" borderId="0" xfId="15" applyFont="1" applyAlignment="1">
      <alignment horizontal="center"/>
    </xf>
    <xf numFmtId="164" fontId="27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27" fillId="0" borderId="0" xfId="0" applyFont="1" applyAlignment="1" quotePrefix="1">
      <alignment horizontal="left"/>
    </xf>
    <xf numFmtId="164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43" fontId="21" fillId="0" borderId="1" xfId="15" applyFont="1" applyBorder="1" applyAlignment="1">
      <alignment/>
    </xf>
    <xf numFmtId="164" fontId="1" fillId="0" borderId="0" xfId="0" applyFont="1" applyAlignment="1" quotePrefix="1">
      <alignment horizontal="fill"/>
    </xf>
    <xf numFmtId="43" fontId="26" fillId="0" borderId="0" xfId="15" applyFont="1" applyAlignment="1">
      <alignment/>
    </xf>
    <xf numFmtId="41" fontId="10" fillId="0" borderId="0" xfId="0" applyNumberFormat="1" applyFont="1" applyFill="1" applyAlignment="1" applyProtection="1">
      <alignment/>
      <protection/>
    </xf>
    <xf numFmtId="41" fontId="12" fillId="0" borderId="0" xfId="0" applyNumberFormat="1" applyFont="1" applyFill="1" applyAlignment="1" applyProtection="1">
      <alignment/>
      <protection/>
    </xf>
    <xf numFmtId="43" fontId="21" fillId="0" borderId="0" xfId="15" applyFont="1" applyBorder="1" applyAlignment="1">
      <alignment/>
    </xf>
    <xf numFmtId="0" fontId="4" fillId="2" borderId="0" xfId="0" applyNumberFormat="1" applyFont="1" applyFill="1" applyAlignment="1" quotePrefix="1">
      <alignment horizontal="left"/>
    </xf>
    <xf numFmtId="0" fontId="4" fillId="2" borderId="0" xfId="0" applyNumberFormat="1" applyFont="1" applyFill="1" applyAlignment="1">
      <alignment horizontal="left"/>
    </xf>
    <xf numFmtId="39" fontId="1" fillId="4" borderId="0" xfId="0" applyNumberFormat="1" applyFont="1" applyFill="1" applyAlignment="1">
      <alignment/>
    </xf>
    <xf numFmtId="43" fontId="4" fillId="0" borderId="2" xfId="15" applyFont="1" applyBorder="1" applyAlignment="1">
      <alignment/>
    </xf>
    <xf numFmtId="43" fontId="19" fillId="0" borderId="0" xfId="15" applyFont="1" applyFill="1" applyAlignment="1">
      <alignment/>
    </xf>
    <xf numFmtId="43" fontId="4" fillId="0" borderId="0" xfId="15" applyFont="1" applyFill="1" applyAlignment="1">
      <alignment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43" fontId="19" fillId="0" borderId="0" xfId="0" applyNumberFormat="1" applyFont="1" applyFill="1" applyAlignment="1">
      <alignment/>
    </xf>
    <xf numFmtId="43" fontId="21" fillId="0" borderId="0" xfId="15" applyFont="1" applyFill="1" applyAlignment="1">
      <alignment/>
    </xf>
    <xf numFmtId="43" fontId="4" fillId="0" borderId="0" xfId="0" applyNumberFormat="1" applyFont="1" applyFill="1" applyAlignment="1">
      <alignment/>
    </xf>
    <xf numFmtId="0" fontId="28" fillId="0" borderId="0" xfId="0" applyNumberFormat="1" applyFont="1" applyAlignment="1">
      <alignment horizontal="left"/>
    </xf>
    <xf numFmtId="164" fontId="23" fillId="0" borderId="0" xfId="0" applyFont="1" applyAlignment="1" quotePrefix="1">
      <alignment horizontal="left"/>
    </xf>
    <xf numFmtId="43" fontId="4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3" fillId="0" borderId="0" xfId="0" applyFont="1" applyAlignment="1" quotePrefix="1">
      <alignment horizontal="center"/>
    </xf>
    <xf numFmtId="164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e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  <sheetDataSet>
      <sheetData sheetId="0">
        <row r="10">
          <cell r="B10">
            <v>30146199</v>
          </cell>
          <cell r="D10">
            <v>2270969919</v>
          </cell>
          <cell r="F10">
            <v>48362924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D31" sqref="D31"/>
    </sheetView>
  </sheetViews>
  <sheetFormatPr defaultColWidth="9.140625" defaultRowHeight="12.75"/>
  <cols>
    <col min="1" max="1" width="61.8515625" style="0" customWidth="1"/>
    <col min="2" max="2" width="16.57421875" style="0" customWidth="1"/>
    <col min="3" max="3" width="1.7109375" style="0" customWidth="1"/>
    <col min="4" max="4" width="28.28125" style="0" customWidth="1"/>
    <col min="5" max="5" width="17.140625" style="0" customWidth="1"/>
    <col min="7" max="7" width="16.00390625" style="0" bestFit="1" customWidth="1"/>
  </cols>
  <sheetData>
    <row r="1" spans="1:5" ht="20.25">
      <c r="A1" s="115" t="s">
        <v>129</v>
      </c>
      <c r="B1" s="116"/>
      <c r="C1" s="116"/>
      <c r="D1" s="116"/>
      <c r="E1" s="116"/>
    </row>
    <row r="2" spans="1:5" ht="18.75">
      <c r="A2" s="112" t="s">
        <v>51</v>
      </c>
      <c r="B2" s="112"/>
      <c r="C2" s="112"/>
      <c r="D2" s="112"/>
      <c r="E2" s="112"/>
    </row>
    <row r="3" spans="1:5" ht="12.75">
      <c r="A3" s="49"/>
      <c r="B3" s="50"/>
      <c r="C3" s="50"/>
      <c r="D3" s="51"/>
      <c r="E3" s="51"/>
    </row>
    <row r="4" spans="1:5" ht="12.75">
      <c r="A4" s="113" t="s">
        <v>37</v>
      </c>
      <c r="B4" s="113"/>
      <c r="C4" s="52"/>
      <c r="D4" s="114" t="s">
        <v>50</v>
      </c>
      <c r="E4" s="114"/>
    </row>
    <row r="5" spans="1:5" ht="12.75">
      <c r="A5" s="53"/>
      <c r="B5" s="51"/>
      <c r="C5" s="52"/>
      <c r="D5" s="14"/>
      <c r="E5" s="14"/>
    </row>
    <row r="6" spans="1:5" ht="12.75">
      <c r="A6" s="98" t="s">
        <v>38</v>
      </c>
      <c r="B6" s="103">
        <v>1164271907.89</v>
      </c>
      <c r="C6" s="52"/>
      <c r="D6" s="54" t="s">
        <v>124</v>
      </c>
      <c r="E6" s="104">
        <v>30148598.36</v>
      </c>
    </row>
    <row r="7" spans="1:7" ht="12.75">
      <c r="A7" s="99" t="s">
        <v>147</v>
      </c>
      <c r="B7" s="103">
        <v>2701602615.86</v>
      </c>
      <c r="C7" s="52"/>
      <c r="D7" s="14"/>
      <c r="E7" s="55"/>
      <c r="G7" s="37"/>
    </row>
    <row r="8" spans="1:5" ht="12.75">
      <c r="A8" s="98" t="s">
        <v>103</v>
      </c>
      <c r="B8" s="103">
        <v>36080000</v>
      </c>
      <c r="C8" s="52"/>
      <c r="D8" s="56" t="s">
        <v>39</v>
      </c>
      <c r="E8" s="55"/>
    </row>
    <row r="9" spans="1:5" ht="12.75">
      <c r="A9" s="98" t="s">
        <v>121</v>
      </c>
      <c r="B9" s="103">
        <v>-32874000</v>
      </c>
      <c r="C9" s="52"/>
      <c r="D9" s="14" t="s">
        <v>40</v>
      </c>
      <c r="E9" s="104">
        <f>B33</f>
        <v>12501680044.79</v>
      </c>
    </row>
    <row r="10" spans="1:5" ht="12.75">
      <c r="A10" s="75" t="s">
        <v>118</v>
      </c>
      <c r="B10" s="103">
        <v>-37984.74</v>
      </c>
      <c r="C10" s="52"/>
      <c r="D10" s="14"/>
      <c r="E10" s="55"/>
    </row>
    <row r="11" spans="1:5" ht="12.75">
      <c r="A11" s="109" t="s">
        <v>130</v>
      </c>
      <c r="B11" s="103">
        <v>0</v>
      </c>
      <c r="C11" s="52"/>
      <c r="D11" s="14" t="s">
        <v>41</v>
      </c>
      <c r="E11" s="104">
        <f>B27</f>
        <v>3874640032.46</v>
      </c>
    </row>
    <row r="12" spans="1:5" ht="12.75">
      <c r="A12" s="14" t="s">
        <v>131</v>
      </c>
      <c r="B12" s="103">
        <v>133.67</v>
      </c>
      <c r="C12" s="52"/>
      <c r="D12" s="14" t="s">
        <v>42</v>
      </c>
      <c r="E12" s="108">
        <v>-269593027.44</v>
      </c>
    </row>
    <row r="13" spans="1:5" ht="12.75">
      <c r="A13" s="14" t="s">
        <v>132</v>
      </c>
      <c r="B13" s="103">
        <v>1015.98</v>
      </c>
      <c r="C13" s="52"/>
      <c r="D13" s="14" t="s">
        <v>53</v>
      </c>
      <c r="E13" s="104">
        <v>0</v>
      </c>
    </row>
    <row r="14" spans="1:5" ht="15">
      <c r="A14" s="14" t="s">
        <v>133</v>
      </c>
      <c r="B14" s="103">
        <v>14835.74</v>
      </c>
      <c r="C14" s="52"/>
      <c r="D14" s="57" t="s">
        <v>54</v>
      </c>
      <c r="E14" s="106">
        <v>13319760.72</v>
      </c>
    </row>
    <row r="15" spans="1:5" ht="15">
      <c r="A15" s="14" t="s">
        <v>134</v>
      </c>
      <c r="B15" s="103">
        <v>405.44</v>
      </c>
      <c r="C15" s="52"/>
      <c r="D15" s="14" t="s">
        <v>43</v>
      </c>
      <c r="E15" s="106">
        <f>SUM(E6:E14)</f>
        <v>16150195408.89</v>
      </c>
    </row>
    <row r="16" spans="1:5" ht="12.75">
      <c r="A16" s="14" t="s">
        <v>136</v>
      </c>
      <c r="B16" s="103">
        <v>34338.94</v>
      </c>
      <c r="C16" s="52"/>
      <c r="E16" s="60"/>
    </row>
    <row r="17" spans="1:5" ht="12.75">
      <c r="A17" s="14" t="s">
        <v>135</v>
      </c>
      <c r="B17" s="103">
        <v>346304</v>
      </c>
      <c r="C17" s="52"/>
      <c r="D17" s="56" t="s">
        <v>45</v>
      </c>
      <c r="E17" s="60"/>
    </row>
    <row r="18" spans="1:5" ht="12.75">
      <c r="A18" s="14" t="s">
        <v>137</v>
      </c>
      <c r="B18" s="103">
        <v>-531.27</v>
      </c>
      <c r="C18" s="52"/>
      <c r="D18" s="14" t="s">
        <v>46</v>
      </c>
      <c r="E18" s="105">
        <v>16627447407.27</v>
      </c>
    </row>
    <row r="19" spans="1:5" ht="12.75">
      <c r="A19" s="14" t="s">
        <v>138</v>
      </c>
      <c r="B19" s="103">
        <v>0.09</v>
      </c>
      <c r="C19" s="52"/>
      <c r="D19" s="75" t="s">
        <v>108</v>
      </c>
      <c r="E19" s="63"/>
    </row>
    <row r="20" spans="1:5" ht="12.75">
      <c r="A20" s="14" t="s">
        <v>139</v>
      </c>
      <c r="B20" s="103">
        <v>-30</v>
      </c>
      <c r="C20" s="52"/>
      <c r="D20" s="75" t="s">
        <v>107</v>
      </c>
      <c r="E20" s="105">
        <v>0</v>
      </c>
    </row>
    <row r="21" spans="1:5" ht="15">
      <c r="A21" s="14" t="s">
        <v>140</v>
      </c>
      <c r="B21" s="103">
        <v>56957.67</v>
      </c>
      <c r="C21" s="52"/>
      <c r="D21" s="14" t="s">
        <v>52</v>
      </c>
      <c r="E21" s="106">
        <v>0</v>
      </c>
    </row>
    <row r="22" spans="1:5" ht="15">
      <c r="A22" s="14" t="s">
        <v>141</v>
      </c>
      <c r="B22" s="103">
        <v>42941.46</v>
      </c>
      <c r="C22" s="62"/>
      <c r="D22" s="14" t="s">
        <v>29</v>
      </c>
      <c r="E22" s="106">
        <f>SUM(E18:E21)</f>
        <v>16627447407.27</v>
      </c>
    </row>
    <row r="23" spans="1:5" ht="15">
      <c r="A23" s="14" t="s">
        <v>142</v>
      </c>
      <c r="B23" s="103">
        <v>2518.03</v>
      </c>
      <c r="C23" s="62"/>
      <c r="D23" s="14"/>
      <c r="E23" s="55"/>
    </row>
    <row r="24" spans="1:5" ht="15">
      <c r="A24" s="14" t="s">
        <v>143</v>
      </c>
      <c r="B24" s="103">
        <v>4256.91</v>
      </c>
      <c r="C24" s="62"/>
      <c r="D24" s="54" t="s">
        <v>123</v>
      </c>
      <c r="E24" s="104">
        <f>E15-E22</f>
        <v>-477251998.38</v>
      </c>
    </row>
    <row r="25" spans="1:5" ht="15">
      <c r="A25" s="14" t="s">
        <v>144</v>
      </c>
      <c r="B25" s="103">
        <v>-9106.83</v>
      </c>
      <c r="C25" s="62"/>
      <c r="D25" s="14"/>
      <c r="E25" s="55"/>
    </row>
    <row r="26" spans="1:5" ht="15">
      <c r="A26" s="57" t="s">
        <v>105</v>
      </c>
      <c r="B26" s="102">
        <f>B44</f>
        <v>5103453.62</v>
      </c>
      <c r="C26" s="65"/>
      <c r="D26" s="54" t="s">
        <v>125</v>
      </c>
      <c r="E26" s="104">
        <v>-477251998.43</v>
      </c>
    </row>
    <row r="27" spans="1:3" ht="15">
      <c r="A27" s="56" t="s">
        <v>44</v>
      </c>
      <c r="B27" s="107">
        <f>SUM(B6:B26)</f>
        <v>3874640032.46</v>
      </c>
      <c r="C27" s="65"/>
    </row>
    <row r="28" spans="1:5" ht="12.75">
      <c r="A28" s="111"/>
      <c r="B28" s="103">
        <v>0</v>
      </c>
      <c r="C28" s="65"/>
      <c r="D28" s="56" t="s">
        <v>49</v>
      </c>
      <c r="E28" s="100">
        <f>SUM(E24-E26)</f>
        <v>0.05</v>
      </c>
    </row>
    <row r="29" spans="1:3" ht="12.75">
      <c r="A29" s="111"/>
      <c r="B29" s="103">
        <v>0</v>
      </c>
      <c r="C29" s="65"/>
    </row>
    <row r="30" spans="1:4" ht="12.75">
      <c r="A30" s="99" t="s">
        <v>47</v>
      </c>
      <c r="B30" s="103">
        <v>12523911044.79</v>
      </c>
      <c r="C30" s="65"/>
      <c r="D30" s="37"/>
    </row>
    <row r="31" spans="1:3" ht="12.75">
      <c r="A31" s="98" t="s">
        <v>104</v>
      </c>
      <c r="B31" s="103">
        <v>1111655000</v>
      </c>
      <c r="C31" s="65"/>
    </row>
    <row r="32" spans="1:3" ht="15">
      <c r="A32" s="98" t="s">
        <v>122</v>
      </c>
      <c r="B32" s="102">
        <v>-1133886000</v>
      </c>
      <c r="C32" s="65"/>
    </row>
    <row r="33" spans="1:3" ht="15">
      <c r="A33" s="61" t="s">
        <v>48</v>
      </c>
      <c r="B33" s="107">
        <f>SUM(B28:B32)</f>
        <v>12501680044.79</v>
      </c>
      <c r="C33" s="65"/>
    </row>
    <row r="34" ht="12.75">
      <c r="C34" s="65"/>
    </row>
    <row r="35" spans="3:4" ht="12.75">
      <c r="C35" s="65"/>
      <c r="D35" s="14"/>
    </row>
    <row r="36" spans="1:5" ht="12.75">
      <c r="A36" s="57"/>
      <c r="B36" s="51"/>
      <c r="C36" s="65"/>
      <c r="D36" s="14"/>
      <c r="E36" s="55"/>
    </row>
    <row r="37" spans="3:5" ht="12.75">
      <c r="C37" s="65"/>
      <c r="D37" s="14"/>
      <c r="E37" s="55"/>
    </row>
    <row r="38" spans="3:5" ht="15">
      <c r="C38" s="65"/>
      <c r="D38" s="14"/>
      <c r="E38" s="64"/>
    </row>
    <row r="39" spans="3:5" ht="12.75">
      <c r="C39" s="65"/>
      <c r="E39" s="55"/>
    </row>
    <row r="40" spans="1:5" ht="12.75">
      <c r="A40" s="75" t="s">
        <v>106</v>
      </c>
      <c r="C40" s="65"/>
      <c r="E40" s="55"/>
    </row>
    <row r="41" spans="1:3" ht="12.75">
      <c r="A41" s="81" t="s">
        <v>115</v>
      </c>
      <c r="B41" s="51">
        <v>4810570.71</v>
      </c>
      <c r="C41" s="65"/>
    </row>
    <row r="42" spans="1:3" ht="12.75">
      <c r="A42" s="81" t="s">
        <v>116</v>
      </c>
      <c r="B42" s="51">
        <v>272992.5</v>
      </c>
      <c r="C42" s="65"/>
    </row>
    <row r="43" spans="1:3" ht="12.75">
      <c r="A43" s="81" t="s">
        <v>117</v>
      </c>
      <c r="B43" s="101">
        <v>19890.41</v>
      </c>
      <c r="C43" s="65"/>
    </row>
    <row r="44" spans="2:3" ht="12.75">
      <c r="B44" s="51">
        <f>SUM(B41:B43)</f>
        <v>5103453.62</v>
      </c>
      <c r="C44" s="65"/>
    </row>
    <row r="45" spans="1:3" ht="15">
      <c r="A45" s="14"/>
      <c r="B45" s="58"/>
      <c r="C45" s="65"/>
    </row>
  </sheetData>
  <mergeCells count="4">
    <mergeCell ref="A2:E2"/>
    <mergeCell ref="A4:B4"/>
    <mergeCell ref="D4:E4"/>
    <mergeCell ref="A1:E1"/>
  </mergeCells>
  <printOptions/>
  <pageMargins left="0.5" right="0.5" top="0.5" bottom="0.5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1"/>
  <sheetViews>
    <sheetView workbookViewId="0" topLeftCell="A1">
      <selection activeCell="E23" sqref="E23"/>
    </sheetView>
  </sheetViews>
  <sheetFormatPr defaultColWidth="9.140625" defaultRowHeight="12.75"/>
  <cols>
    <col min="1" max="1" width="55.421875" style="14" customWidth="1"/>
    <col min="2" max="2" width="17.421875" style="14" customWidth="1"/>
    <col min="3" max="3" width="18.00390625" style="14" customWidth="1"/>
    <col min="4" max="4" width="12.00390625" style="14" bestFit="1" customWidth="1"/>
    <col min="5" max="5" width="13.57421875" style="14" bestFit="1" customWidth="1"/>
    <col min="6" max="16384" width="9.140625" style="14" customWidth="1"/>
  </cols>
  <sheetData>
    <row r="1" ht="18.75">
      <c r="A1" s="83" t="s">
        <v>55</v>
      </c>
    </row>
    <row r="2" ht="18.75">
      <c r="A2" s="110" t="s">
        <v>146</v>
      </c>
    </row>
    <row r="4" spans="2:3" ht="12.75">
      <c r="B4" s="82" t="s">
        <v>72</v>
      </c>
      <c r="C4" s="82" t="s">
        <v>74</v>
      </c>
    </row>
    <row r="5" spans="2:3" ht="12.75">
      <c r="B5" s="82" t="s">
        <v>73</v>
      </c>
      <c r="C5" s="82" t="s">
        <v>75</v>
      </c>
    </row>
    <row r="6" spans="2:3" ht="12.75">
      <c r="B6" s="85">
        <v>39629</v>
      </c>
      <c r="C6" s="85">
        <v>39629</v>
      </c>
    </row>
    <row r="7" spans="1:3" ht="15.75">
      <c r="A7" s="84" t="s">
        <v>58</v>
      </c>
      <c r="B7" s="51"/>
      <c r="C7" s="51"/>
    </row>
    <row r="8" spans="1:3" ht="12.75">
      <c r="A8" s="75" t="s">
        <v>145</v>
      </c>
      <c r="B8" s="105">
        <v>16627447407.27</v>
      </c>
      <c r="C8" s="51">
        <v>16634415014.16</v>
      </c>
    </row>
    <row r="9" spans="1:3" ht="12.75">
      <c r="A9" s="81" t="s">
        <v>109</v>
      </c>
      <c r="B9" s="51">
        <v>0</v>
      </c>
      <c r="C9" s="51">
        <v>0</v>
      </c>
    </row>
    <row r="10" spans="1:3" ht="12.75">
      <c r="A10" s="14" t="s">
        <v>71</v>
      </c>
      <c r="B10" s="51">
        <v>0</v>
      </c>
      <c r="C10" s="51">
        <v>-6967144.5</v>
      </c>
    </row>
    <row r="11" spans="1:3" ht="12.75">
      <c r="A11" s="81" t="s">
        <v>128</v>
      </c>
      <c r="B11" s="51">
        <v>0</v>
      </c>
      <c r="C11" s="51">
        <v>98.79</v>
      </c>
    </row>
    <row r="12" spans="1:3" ht="12.75">
      <c r="A12" s="81" t="s">
        <v>127</v>
      </c>
      <c r="B12" s="51">
        <v>0</v>
      </c>
      <c r="C12" s="51">
        <v>-561.27</v>
      </c>
    </row>
    <row r="13" spans="1:3" ht="12.75">
      <c r="A13" s="81" t="s">
        <v>126</v>
      </c>
      <c r="B13" s="51">
        <v>0</v>
      </c>
      <c r="C13" s="51">
        <v>0.09</v>
      </c>
    </row>
    <row r="14" spans="1:3" ht="15">
      <c r="A14" s="75"/>
      <c r="B14" s="58">
        <v>0</v>
      </c>
      <c r="C14" s="58">
        <v>0</v>
      </c>
    </row>
    <row r="15" spans="1:4" ht="15">
      <c r="A15" s="56" t="s">
        <v>76</v>
      </c>
      <c r="B15" s="97">
        <f>SUM(B8:B14)</f>
        <v>16627447407.27</v>
      </c>
      <c r="C15" s="97">
        <f>SUM(C8:C14)</f>
        <v>16627447407.27</v>
      </c>
      <c r="D15" s="51">
        <f>B15-C15</f>
        <v>0</v>
      </c>
    </row>
    <row r="16" spans="2:3" ht="12.75">
      <c r="B16" s="51"/>
      <c r="C16" s="51"/>
    </row>
    <row r="17" spans="1:3" ht="15.75">
      <c r="A17" s="84" t="s">
        <v>77</v>
      </c>
      <c r="B17" s="51"/>
      <c r="C17" s="51"/>
    </row>
    <row r="18" spans="1:3" ht="12.75">
      <c r="A18" s="75" t="s">
        <v>148</v>
      </c>
      <c r="B18" s="51">
        <v>5756130245.04</v>
      </c>
      <c r="C18" s="51">
        <v>5756163046.49</v>
      </c>
    </row>
    <row r="19" spans="1:3" ht="12.75">
      <c r="A19" s="14" t="s">
        <v>78</v>
      </c>
      <c r="B19" s="51">
        <v>-102667720</v>
      </c>
      <c r="C19" s="51">
        <v>-102667720</v>
      </c>
    </row>
    <row r="20" spans="1:3" ht="12.75">
      <c r="A20" s="14" t="s">
        <v>79</v>
      </c>
      <c r="B20" s="51">
        <v>-26945</v>
      </c>
      <c r="C20" s="51">
        <v>-26945</v>
      </c>
    </row>
    <row r="21" spans="1:3" ht="12.75">
      <c r="A21" s="75" t="s">
        <v>178</v>
      </c>
      <c r="B21" s="51">
        <v>0</v>
      </c>
      <c r="C21" s="51">
        <v>-384.12</v>
      </c>
    </row>
    <row r="22" spans="1:3" ht="12.75">
      <c r="A22" s="81" t="s">
        <v>179</v>
      </c>
      <c r="B22" s="51">
        <v>0</v>
      </c>
      <c r="C22" s="51">
        <v>-118.1</v>
      </c>
    </row>
    <row r="23" spans="1:5" ht="15">
      <c r="A23" s="75" t="s">
        <v>198</v>
      </c>
      <c r="B23" s="58">
        <v>32299.23</v>
      </c>
      <c r="C23" s="58">
        <v>0</v>
      </c>
      <c r="E23" s="51">
        <f>SUM(B19:B23)</f>
        <v>-102662365.77</v>
      </c>
    </row>
    <row r="24" spans="1:5" ht="15">
      <c r="A24" s="56" t="s">
        <v>76</v>
      </c>
      <c r="B24" s="97">
        <f>SUM(B18:B23)</f>
        <v>5653467879.27</v>
      </c>
      <c r="C24" s="59">
        <f>SUM(C18:C23)</f>
        <v>5653467879.27</v>
      </c>
      <c r="D24" s="51">
        <f>B24-C24</f>
        <v>0</v>
      </c>
      <c r="E24" s="51"/>
    </row>
    <row r="25" spans="2:3" ht="12.75">
      <c r="B25" s="51"/>
      <c r="C25" s="51"/>
    </row>
    <row r="26" spans="1:3" ht="15.75">
      <c r="A26" s="84" t="s">
        <v>80</v>
      </c>
      <c r="B26" s="51"/>
      <c r="C26" s="51"/>
    </row>
    <row r="27" spans="1:3" ht="15">
      <c r="A27" s="75" t="s">
        <v>148</v>
      </c>
      <c r="B27" s="58">
        <v>440791076.11</v>
      </c>
      <c r="C27" s="86" t="s">
        <v>81</v>
      </c>
    </row>
    <row r="28" spans="1:3" ht="15">
      <c r="A28" s="56" t="s">
        <v>76</v>
      </c>
      <c r="B28" s="59">
        <f>SUM(B27)</f>
        <v>440791076.11</v>
      </c>
      <c r="C28" s="51"/>
    </row>
    <row r="29" spans="2:3" ht="12.75">
      <c r="B29" s="51"/>
      <c r="C29" s="51"/>
    </row>
    <row r="30" spans="1:3" ht="15.75">
      <c r="A30" s="84" t="s">
        <v>82</v>
      </c>
      <c r="B30" s="51"/>
      <c r="C30" s="51"/>
    </row>
    <row r="31" spans="1:3" ht="15">
      <c r="A31" s="75" t="s">
        <v>148</v>
      </c>
      <c r="B31" s="58">
        <v>1254159213.17</v>
      </c>
      <c r="C31" s="86" t="s">
        <v>81</v>
      </c>
    </row>
    <row r="32" spans="1:3" ht="15">
      <c r="A32" s="56" t="s">
        <v>76</v>
      </c>
      <c r="B32" s="59">
        <f>SUM(B31)</f>
        <v>1254159213.17</v>
      </c>
      <c r="C32" s="51"/>
    </row>
    <row r="33" spans="2:3" ht="12.75">
      <c r="B33" s="51"/>
      <c r="C33" s="51"/>
    </row>
    <row r="34" spans="1:3" ht="15.75">
      <c r="A34" s="84" t="s">
        <v>66</v>
      </c>
      <c r="B34" s="51"/>
      <c r="C34" s="51"/>
    </row>
    <row r="35" spans="1:3" ht="12.75">
      <c r="A35" s="75" t="s">
        <v>148</v>
      </c>
      <c r="B35" s="51">
        <v>91443072.73</v>
      </c>
      <c r="C35" s="51">
        <v>91443071.73</v>
      </c>
    </row>
    <row r="36" spans="1:3" ht="15">
      <c r="A36" s="75" t="s">
        <v>155</v>
      </c>
      <c r="B36" s="58">
        <v>0</v>
      </c>
      <c r="C36" s="58">
        <v>1</v>
      </c>
    </row>
    <row r="37" spans="1:3" ht="15">
      <c r="A37" s="88" t="s">
        <v>76</v>
      </c>
      <c r="B37" s="59">
        <f>SUM(B35)</f>
        <v>91443072.73</v>
      </c>
      <c r="C37" s="59">
        <f>SUM(C35:C36)</f>
        <v>91443072.73</v>
      </c>
    </row>
    <row r="38" ht="12.75">
      <c r="C38" s="51"/>
    </row>
    <row r="39" spans="1:3" ht="15.75">
      <c r="A39" s="87" t="s">
        <v>67</v>
      </c>
      <c r="B39" s="51"/>
      <c r="C39" s="51"/>
    </row>
    <row r="40" spans="1:4" ht="15">
      <c r="A40" s="75" t="s">
        <v>148</v>
      </c>
      <c r="B40" s="58">
        <v>459051877.76</v>
      </c>
      <c r="C40" s="58">
        <v>459051877.76</v>
      </c>
      <c r="D40" s="51"/>
    </row>
    <row r="41" spans="1:3" ht="15">
      <c r="A41" s="56" t="s">
        <v>76</v>
      </c>
      <c r="B41" s="59">
        <f>SUM(B40)</f>
        <v>459051877.76</v>
      </c>
      <c r="C41" s="59">
        <f>SUM(C40)</f>
        <v>459051877.76</v>
      </c>
    </row>
    <row r="42" spans="1:3" ht="15">
      <c r="A42" s="56"/>
      <c r="B42" s="59"/>
      <c r="C42" s="59"/>
    </row>
    <row r="43" spans="1:3" ht="15">
      <c r="A43" s="90" t="s">
        <v>87</v>
      </c>
      <c r="B43" s="92">
        <f>B15+B24+B28+B32+B37+B41</f>
        <v>24526360526.31</v>
      </c>
      <c r="C43" s="51"/>
    </row>
    <row r="44" spans="2:3" ht="12.75">
      <c r="B44" s="51"/>
      <c r="C44" s="51"/>
    </row>
    <row r="45" spans="1:3" ht="15.75">
      <c r="A45" s="89" t="s">
        <v>83</v>
      </c>
      <c r="B45" s="51"/>
      <c r="C45" s="51"/>
    </row>
    <row r="46" spans="1:3" ht="12.75">
      <c r="A46" s="75" t="s">
        <v>85</v>
      </c>
      <c r="B46" s="51">
        <v>2360480798.1</v>
      </c>
      <c r="C46" s="51"/>
    </row>
    <row r="47" spans="1:3" ht="12.75">
      <c r="A47" s="75" t="s">
        <v>86</v>
      </c>
      <c r="B47" s="51">
        <v>5173898.54</v>
      </c>
      <c r="C47" s="51"/>
    </row>
    <row r="48" spans="1:3" ht="12.75">
      <c r="A48" s="14" t="s">
        <v>84</v>
      </c>
      <c r="B48" s="51">
        <v>637600131.97</v>
      </c>
      <c r="C48" s="51"/>
    </row>
    <row r="49" spans="1:3" ht="12.75">
      <c r="A49" s="75" t="s">
        <v>192</v>
      </c>
      <c r="B49" s="51">
        <v>89372969.43</v>
      </c>
      <c r="C49" s="51"/>
    </row>
    <row r="50" spans="1:3" ht="12.75">
      <c r="A50" s="75" t="s">
        <v>193</v>
      </c>
      <c r="B50" s="51">
        <v>33845438.03</v>
      </c>
      <c r="C50" s="51"/>
    </row>
    <row r="51" spans="1:3" ht="12.75">
      <c r="A51" s="75" t="s">
        <v>194</v>
      </c>
      <c r="B51" s="51">
        <v>68415592.02</v>
      </c>
      <c r="C51" s="51"/>
    </row>
    <row r="52" spans="1:3" ht="12.75">
      <c r="A52" s="75" t="s">
        <v>195</v>
      </c>
      <c r="B52" s="51">
        <v>3748676.66</v>
      </c>
      <c r="C52" s="51"/>
    </row>
    <row r="53" spans="1:3" ht="12.75">
      <c r="A53" s="75" t="s">
        <v>196</v>
      </c>
      <c r="B53" s="51">
        <v>32201966.35</v>
      </c>
      <c r="C53" s="51"/>
    </row>
    <row r="54" spans="1:3" ht="12.75">
      <c r="A54" s="75" t="s">
        <v>197</v>
      </c>
      <c r="B54" s="51">
        <v>-5852639.95</v>
      </c>
      <c r="C54" s="51"/>
    </row>
    <row r="55" spans="1:3" ht="12.75">
      <c r="A55" s="75" t="s">
        <v>94</v>
      </c>
      <c r="B55" s="51">
        <v>33035832.88</v>
      </c>
      <c r="C55" s="51"/>
    </row>
    <row r="56" spans="1:3" ht="15">
      <c r="A56" s="75"/>
      <c r="B56" s="58"/>
      <c r="C56" s="51"/>
    </row>
    <row r="57" spans="1:3" ht="12.75">
      <c r="A57" s="56" t="s">
        <v>88</v>
      </c>
      <c r="B57" s="69">
        <f>SUM(B46:B56)</f>
        <v>3258022664.03</v>
      </c>
      <c r="C57" s="51"/>
    </row>
    <row r="58" spans="2:3" ht="12.75">
      <c r="B58" s="51"/>
      <c r="C58" s="51"/>
    </row>
    <row r="59" spans="1:3" ht="12.75">
      <c r="A59" s="90" t="s">
        <v>89</v>
      </c>
      <c r="B59" s="91">
        <f>B43+B57</f>
        <v>27784383190.34</v>
      </c>
      <c r="C59" s="51"/>
    </row>
    <row r="60" spans="2:3" ht="12.75">
      <c r="B60" s="51"/>
      <c r="C60" s="51"/>
    </row>
    <row r="61" spans="2:3" ht="12.75">
      <c r="B61" s="51"/>
      <c r="C61" s="51"/>
    </row>
    <row r="62" spans="2:3" ht="12.75">
      <c r="B62" s="51"/>
      <c r="C62" s="51"/>
    </row>
    <row r="63" spans="2:3" ht="12.75">
      <c r="B63" s="51"/>
      <c r="C63" s="51"/>
    </row>
    <row r="64" spans="2:3" ht="12.75">
      <c r="B64" s="51"/>
      <c r="C64" s="51"/>
    </row>
    <row r="65" spans="2:3" ht="12.75">
      <c r="B65" s="51"/>
      <c r="C65" s="51"/>
    </row>
    <row r="66" spans="2:3" ht="12.75">
      <c r="B66" s="51"/>
      <c r="C66" s="51"/>
    </row>
    <row r="67" spans="2:3" ht="12.75">
      <c r="B67" s="51"/>
      <c r="C67" s="51"/>
    </row>
    <row r="68" spans="2:3" ht="12.75">
      <c r="B68" s="51"/>
      <c r="C68" s="51"/>
    </row>
    <row r="69" spans="2:3" ht="12.75">
      <c r="B69" s="51"/>
      <c r="C69" s="51"/>
    </row>
    <row r="70" spans="2:3" ht="12.75">
      <c r="B70" s="51"/>
      <c r="C70" s="51"/>
    </row>
    <row r="71" spans="2:3" ht="12.75">
      <c r="B71" s="51"/>
      <c r="C71" s="51"/>
    </row>
    <row r="72" spans="2:3" ht="12.75">
      <c r="B72" s="51"/>
      <c r="C72" s="51"/>
    </row>
    <row r="73" spans="2:3" ht="12.75">
      <c r="B73" s="51"/>
      <c r="C73" s="51"/>
    </row>
    <row r="74" spans="2:3" ht="12.75">
      <c r="B74" s="51"/>
      <c r="C74" s="51"/>
    </row>
    <row r="75" spans="2:3" ht="12.75">
      <c r="B75" s="51"/>
      <c r="C75" s="51"/>
    </row>
    <row r="76" spans="2:3" ht="12.75">
      <c r="B76" s="51"/>
      <c r="C76" s="51"/>
    </row>
    <row r="77" spans="2:3" ht="12.75">
      <c r="B77" s="51"/>
      <c r="C77" s="51"/>
    </row>
    <row r="78" spans="2:3" ht="12.75">
      <c r="B78" s="51"/>
      <c r="C78" s="51"/>
    </row>
    <row r="79" spans="2:3" ht="12.75">
      <c r="B79" s="51"/>
      <c r="C79" s="51"/>
    </row>
    <row r="80" spans="2:3" ht="12.75">
      <c r="B80" s="51"/>
      <c r="C80" s="51"/>
    </row>
    <row r="81" spans="2:3" ht="12.75">
      <c r="B81" s="51"/>
      <c r="C81" s="51"/>
    </row>
    <row r="82" spans="2:3" ht="12.75">
      <c r="B82" s="51"/>
      <c r="C82" s="51"/>
    </row>
    <row r="83" spans="2:3" ht="12.75">
      <c r="B83" s="51"/>
      <c r="C83" s="51"/>
    </row>
    <row r="84" spans="2:3" ht="12.75">
      <c r="B84" s="51"/>
      <c r="C84" s="51"/>
    </row>
    <row r="85" spans="2:3" ht="12.75">
      <c r="B85" s="51"/>
      <c r="C85" s="51"/>
    </row>
    <row r="86" spans="2:3" ht="12.75">
      <c r="B86" s="51"/>
      <c r="C86" s="51"/>
    </row>
    <row r="87" spans="2:3" ht="12.75">
      <c r="B87" s="51"/>
      <c r="C87" s="51"/>
    </row>
    <row r="88" spans="2:3" ht="12.75">
      <c r="B88" s="51"/>
      <c r="C88" s="51"/>
    </row>
    <row r="89" spans="2:3" ht="12.75">
      <c r="B89" s="51"/>
      <c r="C89" s="51"/>
    </row>
    <row r="90" spans="2:3" ht="12.75">
      <c r="B90" s="51"/>
      <c r="C90" s="51"/>
    </row>
    <row r="91" spans="2:3" ht="12.75">
      <c r="B91" s="51"/>
      <c r="C91" s="51"/>
    </row>
    <row r="92" spans="2:3" ht="12.75">
      <c r="B92" s="51"/>
      <c r="C92" s="51"/>
    </row>
    <row r="93" spans="2:3" ht="12.75">
      <c r="B93" s="51"/>
      <c r="C93" s="51"/>
    </row>
    <row r="94" spans="2:3" ht="12.75">
      <c r="B94" s="51"/>
      <c r="C94" s="51"/>
    </row>
    <row r="95" spans="2:3" ht="12.75">
      <c r="B95" s="51"/>
      <c r="C95" s="51"/>
    </row>
    <row r="96" spans="2:3" ht="12.75">
      <c r="B96" s="51"/>
      <c r="C96" s="51"/>
    </row>
    <row r="97" spans="2:3" ht="12.75">
      <c r="B97" s="51"/>
      <c r="C97" s="51"/>
    </row>
    <row r="98" spans="2:3" ht="12.75">
      <c r="B98" s="51"/>
      <c r="C98" s="51"/>
    </row>
    <row r="99" spans="2:3" ht="12.75">
      <c r="B99" s="51"/>
      <c r="C99" s="51"/>
    </row>
    <row r="100" spans="2:3" ht="12.75">
      <c r="B100" s="51"/>
      <c r="C100" s="51"/>
    </row>
    <row r="101" spans="2:3" ht="12.75">
      <c r="B101" s="51"/>
      <c r="C101" s="51"/>
    </row>
    <row r="102" spans="2:3" ht="12.75">
      <c r="B102" s="51"/>
      <c r="C102" s="51"/>
    </row>
    <row r="103" spans="2:3" ht="12.75">
      <c r="B103" s="51"/>
      <c r="C103" s="51"/>
    </row>
    <row r="104" spans="2:3" ht="12.75">
      <c r="B104" s="51"/>
      <c r="C104" s="51"/>
    </row>
    <row r="105" spans="2:3" ht="12.75">
      <c r="B105" s="51"/>
      <c r="C105" s="51"/>
    </row>
    <row r="106" spans="2:3" ht="12.75">
      <c r="B106" s="51"/>
      <c r="C106" s="51"/>
    </row>
    <row r="107" spans="2:3" ht="12.75">
      <c r="B107" s="51"/>
      <c r="C107" s="51"/>
    </row>
    <row r="108" spans="2:3" ht="12.75">
      <c r="B108" s="51"/>
      <c r="C108" s="51"/>
    </row>
    <row r="109" spans="2:3" ht="12.75">
      <c r="B109" s="51"/>
      <c r="C109" s="51"/>
    </row>
    <row r="110" spans="2:3" ht="12.75">
      <c r="B110" s="51"/>
      <c r="C110" s="51"/>
    </row>
    <row r="111" spans="2:3" ht="12.75">
      <c r="B111" s="51"/>
      <c r="C111" s="51"/>
    </row>
    <row r="112" spans="2:3" ht="12.75">
      <c r="B112" s="51"/>
      <c r="C112" s="51"/>
    </row>
    <row r="113" spans="2:3" ht="12.75">
      <c r="B113" s="51"/>
      <c r="C113" s="51"/>
    </row>
    <row r="114" spans="2:3" ht="12.75">
      <c r="B114" s="51"/>
      <c r="C114" s="51"/>
    </row>
    <row r="115" spans="2:3" ht="12.75">
      <c r="B115" s="51"/>
      <c r="C115" s="51"/>
    </row>
    <row r="116" spans="2:3" ht="12.75">
      <c r="B116" s="51"/>
      <c r="C116" s="51"/>
    </row>
    <row r="117" spans="2:3" ht="12.75">
      <c r="B117" s="51"/>
      <c r="C117" s="51"/>
    </row>
    <row r="118" spans="2:3" ht="12.75">
      <c r="B118" s="51"/>
      <c r="C118" s="51"/>
    </row>
    <row r="119" spans="2:3" ht="12.75">
      <c r="B119" s="51"/>
      <c r="C119" s="51"/>
    </row>
    <row r="120" spans="2:3" ht="12.75">
      <c r="B120" s="51"/>
      <c r="C120" s="51"/>
    </row>
    <row r="121" spans="2:3" ht="12.75">
      <c r="B121" s="51"/>
      <c r="C121" s="51"/>
    </row>
    <row r="122" spans="2:3" ht="12.75">
      <c r="B122" s="51"/>
      <c r="C122" s="51"/>
    </row>
    <row r="123" spans="2:3" ht="12.75">
      <c r="B123" s="51"/>
      <c r="C123" s="51"/>
    </row>
    <row r="124" spans="2:3" ht="12.75">
      <c r="B124" s="51"/>
      <c r="C124" s="51"/>
    </row>
    <row r="125" spans="2:3" ht="12.75">
      <c r="B125" s="51"/>
      <c r="C125" s="51"/>
    </row>
    <row r="126" spans="2:3" ht="12.75">
      <c r="B126" s="51"/>
      <c r="C126" s="51"/>
    </row>
    <row r="127" spans="2:3" ht="12.75">
      <c r="B127" s="51"/>
      <c r="C127" s="51"/>
    </row>
    <row r="128" spans="2:3" ht="12.75">
      <c r="B128" s="51"/>
      <c r="C128" s="51"/>
    </row>
    <row r="129" spans="2:3" ht="12.75">
      <c r="B129" s="51"/>
      <c r="C129" s="51"/>
    </row>
    <row r="130" spans="2:3" ht="12.75">
      <c r="B130" s="51"/>
      <c r="C130" s="51"/>
    </row>
    <row r="131" spans="2:3" ht="12.75">
      <c r="B131" s="51"/>
      <c r="C131" s="51"/>
    </row>
    <row r="132" spans="2:3" ht="12.75">
      <c r="B132" s="51"/>
      <c r="C132" s="51"/>
    </row>
    <row r="133" spans="2:3" ht="12.75">
      <c r="B133" s="51"/>
      <c r="C133" s="51"/>
    </row>
    <row r="134" spans="2:3" ht="12.75">
      <c r="B134" s="51"/>
      <c r="C134" s="51"/>
    </row>
    <row r="135" spans="2:3" ht="12.75">
      <c r="B135" s="51"/>
      <c r="C135" s="51"/>
    </row>
    <row r="136" spans="2:3" ht="12.75">
      <c r="B136" s="51"/>
      <c r="C136" s="51"/>
    </row>
    <row r="137" spans="2:3" ht="12.75">
      <c r="B137" s="51"/>
      <c r="C137" s="51"/>
    </row>
    <row r="138" spans="2:3" ht="12.75">
      <c r="B138" s="51"/>
      <c r="C138" s="51"/>
    </row>
    <row r="139" spans="2:3" ht="12.75">
      <c r="B139" s="51"/>
      <c r="C139" s="51"/>
    </row>
    <row r="140" spans="2:3" ht="12.75">
      <c r="B140" s="51"/>
      <c r="C140" s="51"/>
    </row>
    <row r="141" spans="2:3" ht="12.75">
      <c r="B141" s="51"/>
      <c r="C141" s="51"/>
    </row>
    <row r="142" spans="2:3" ht="12.75">
      <c r="B142" s="51"/>
      <c r="C142" s="51"/>
    </row>
    <row r="143" spans="2:3" ht="12.75">
      <c r="B143" s="51"/>
      <c r="C143" s="51"/>
    </row>
    <row r="144" spans="2:3" ht="12.75">
      <c r="B144" s="51"/>
      <c r="C144" s="51"/>
    </row>
    <row r="145" spans="2:3" ht="12.75">
      <c r="B145" s="51"/>
      <c r="C145" s="51"/>
    </row>
    <row r="146" spans="2:3" ht="12.75">
      <c r="B146" s="51"/>
      <c r="C146" s="51"/>
    </row>
    <row r="147" spans="2:3" ht="12.75">
      <c r="B147" s="51"/>
      <c r="C147" s="51"/>
    </row>
    <row r="148" spans="2:3" ht="12.75">
      <c r="B148" s="51"/>
      <c r="C148" s="51"/>
    </row>
    <row r="149" spans="2:3" ht="12.75">
      <c r="B149" s="51"/>
      <c r="C149" s="51"/>
    </row>
    <row r="150" spans="2:3" ht="12.75">
      <c r="B150" s="51"/>
      <c r="C150" s="51"/>
    </row>
    <row r="151" spans="2:3" ht="12.75">
      <c r="B151" s="51"/>
      <c r="C151" s="51"/>
    </row>
    <row r="152" spans="2:3" ht="12.75">
      <c r="B152" s="51"/>
      <c r="C152" s="51"/>
    </row>
    <row r="153" spans="2:3" ht="12.75">
      <c r="B153" s="51"/>
      <c r="C153" s="51"/>
    </row>
    <row r="154" spans="2:3" ht="12.75">
      <c r="B154" s="51"/>
      <c r="C154" s="51"/>
    </row>
    <row r="155" spans="2:3" ht="12.75">
      <c r="B155" s="51"/>
      <c r="C155" s="51"/>
    </row>
    <row r="156" spans="2:3" ht="12.75">
      <c r="B156" s="51"/>
      <c r="C156" s="51"/>
    </row>
    <row r="157" spans="2:3" ht="12.75">
      <c r="B157" s="51"/>
      <c r="C157" s="51"/>
    </row>
    <row r="158" spans="2:3" ht="12.75">
      <c r="B158" s="51"/>
      <c r="C158" s="51"/>
    </row>
    <row r="159" spans="2:3" ht="12.75">
      <c r="B159" s="51"/>
      <c r="C159" s="51"/>
    </row>
    <row r="160" spans="2:3" ht="12.75">
      <c r="B160" s="51"/>
      <c r="C160" s="51"/>
    </row>
    <row r="161" spans="2:3" ht="12.75">
      <c r="B161" s="51"/>
      <c r="C161" s="51"/>
    </row>
    <row r="162" spans="2:3" ht="12.75">
      <c r="B162" s="51"/>
      <c r="C162" s="51"/>
    </row>
    <row r="163" spans="2:3" ht="12.75">
      <c r="B163" s="51"/>
      <c r="C163" s="51"/>
    </row>
    <row r="164" spans="2:3" ht="12.75">
      <c r="B164" s="51"/>
      <c r="C164" s="51"/>
    </row>
    <row r="165" spans="2:3" ht="12.75">
      <c r="B165" s="51"/>
      <c r="C165" s="51"/>
    </row>
    <row r="166" spans="2:3" ht="12.75">
      <c r="B166" s="51"/>
      <c r="C166" s="51"/>
    </row>
    <row r="167" spans="2:3" ht="12.75">
      <c r="B167" s="51"/>
      <c r="C167" s="51"/>
    </row>
    <row r="168" spans="2:3" ht="12.75">
      <c r="B168" s="51"/>
      <c r="C168" s="51"/>
    </row>
    <row r="169" spans="2:3" ht="12.75">
      <c r="B169" s="51"/>
      <c r="C169" s="51"/>
    </row>
    <row r="170" spans="2:3" ht="12.75">
      <c r="B170" s="51"/>
      <c r="C170" s="51"/>
    </row>
    <row r="171" spans="2:3" ht="12.75">
      <c r="B171" s="51"/>
      <c r="C171" s="51"/>
    </row>
    <row r="172" spans="2:3" ht="12.75">
      <c r="B172" s="51"/>
      <c r="C172" s="51"/>
    </row>
    <row r="173" spans="2:3" ht="12.75">
      <c r="B173" s="51"/>
      <c r="C173" s="51"/>
    </row>
    <row r="174" spans="2:3" ht="12.75">
      <c r="B174" s="51"/>
      <c r="C174" s="51"/>
    </row>
    <row r="175" spans="2:3" ht="12.75">
      <c r="B175" s="51"/>
      <c r="C175" s="51"/>
    </row>
    <row r="176" spans="2:3" ht="12.75">
      <c r="B176" s="51"/>
      <c r="C176" s="51"/>
    </row>
    <row r="177" spans="2:3" ht="12.75">
      <c r="B177" s="51"/>
      <c r="C177" s="51"/>
    </row>
    <row r="178" spans="2:3" ht="12.75">
      <c r="B178" s="51"/>
      <c r="C178" s="51"/>
    </row>
    <row r="179" spans="2:3" ht="12.75">
      <c r="B179" s="51"/>
      <c r="C179" s="51"/>
    </row>
    <row r="180" spans="2:3" ht="12.75">
      <c r="B180" s="51"/>
      <c r="C180" s="51"/>
    </row>
    <row r="181" spans="2:3" ht="12.75">
      <c r="B181" s="51"/>
      <c r="C181" s="51"/>
    </row>
  </sheetData>
  <printOptions/>
  <pageMargins left="0.75" right="0.75" top="0.75" bottom="0.75" header="0.5" footer="0.5"/>
  <pageSetup fitToHeight="2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workbookViewId="0" topLeftCell="A4">
      <pane xSplit="1" ySplit="2" topLeftCell="B48" activePane="bottomRight" state="frozen"/>
      <selection pane="topLeft" activeCell="A4" sqref="A4"/>
      <selection pane="topRight" activeCell="B4" sqref="B4"/>
      <selection pane="bottomLeft" activeCell="A6" sqref="A6"/>
      <selection pane="bottomRight" activeCell="F56" sqref="F56"/>
    </sheetView>
  </sheetViews>
  <sheetFormatPr defaultColWidth="9.140625" defaultRowHeight="12.75"/>
  <cols>
    <col min="1" max="1" width="64.00390625" style="70" bestFit="1" customWidth="1"/>
    <col min="2" max="2" width="17.421875" style="70" customWidth="1"/>
    <col min="3" max="3" width="17.140625" style="70" customWidth="1"/>
    <col min="4" max="4" width="19.28125" style="70" customWidth="1"/>
    <col min="5" max="5" width="9.140625" style="70" customWidth="1"/>
    <col min="6" max="6" width="16.421875" style="70" bestFit="1" customWidth="1"/>
    <col min="7" max="7" width="12.8515625" style="70" bestFit="1" customWidth="1"/>
    <col min="8" max="16384" width="9.140625" style="70" customWidth="1"/>
  </cols>
  <sheetData>
    <row r="1" ht="15.75">
      <c r="A1" s="71" t="s">
        <v>55</v>
      </c>
    </row>
    <row r="2" ht="15.75">
      <c r="A2" s="76" t="s">
        <v>59</v>
      </c>
    </row>
    <row r="4" spans="2:4" ht="15">
      <c r="B4" s="72"/>
      <c r="C4" s="73" t="s">
        <v>57</v>
      </c>
      <c r="D4" s="72"/>
    </row>
    <row r="5" spans="2:4" ht="15">
      <c r="B5" s="72" t="s">
        <v>56</v>
      </c>
      <c r="C5" s="73" t="s">
        <v>39</v>
      </c>
      <c r="D5" s="72" t="s">
        <v>7</v>
      </c>
    </row>
    <row r="6" spans="1:4" ht="15">
      <c r="A6" s="74" t="s">
        <v>58</v>
      </c>
      <c r="B6" s="77"/>
      <c r="C6" s="77"/>
      <c r="D6" s="77"/>
    </row>
    <row r="7" spans="1:4" ht="15">
      <c r="A7" s="75" t="s">
        <v>101</v>
      </c>
      <c r="B7" s="103">
        <v>12523911044.79</v>
      </c>
      <c r="C7" s="103">
        <f>1164271907.89+2701602615.86</f>
        <v>3865874523.75</v>
      </c>
      <c r="D7" s="51">
        <f aca="true" t="shared" si="0" ref="D7:D12">SUM(B7:C7)</f>
        <v>16389785568.54</v>
      </c>
    </row>
    <row r="8" spans="1:4" ht="15">
      <c r="A8" s="75" t="s">
        <v>102</v>
      </c>
      <c r="B8" s="103">
        <v>1111655000</v>
      </c>
      <c r="C8" s="103">
        <v>36080000</v>
      </c>
      <c r="D8" s="51">
        <f t="shared" si="0"/>
        <v>1147735000</v>
      </c>
    </row>
    <row r="9" spans="1:4" ht="15">
      <c r="A9" s="75" t="s">
        <v>120</v>
      </c>
      <c r="B9" s="103">
        <v>-1133886000</v>
      </c>
      <c r="C9" s="103">
        <v>-32874000</v>
      </c>
      <c r="D9" s="51">
        <f t="shared" si="0"/>
        <v>-1166760000</v>
      </c>
    </row>
    <row r="10" spans="1:4" ht="15">
      <c r="A10" s="14" t="s">
        <v>110</v>
      </c>
      <c r="B10" s="51">
        <v>0</v>
      </c>
      <c r="C10" s="103">
        <v>494039.83</v>
      </c>
      <c r="D10" s="51">
        <f t="shared" si="0"/>
        <v>494039.83</v>
      </c>
    </row>
    <row r="11" spans="1:4" ht="15">
      <c r="A11" s="75" t="s">
        <v>119</v>
      </c>
      <c r="B11" s="51">
        <v>0</v>
      </c>
      <c r="C11" s="103">
        <v>5103453.62</v>
      </c>
      <c r="D11" s="51">
        <f t="shared" si="0"/>
        <v>5103453.62</v>
      </c>
    </row>
    <row r="12" spans="1:4" ht="16.5">
      <c r="A12" s="75" t="s">
        <v>118</v>
      </c>
      <c r="B12" s="58">
        <v>0</v>
      </c>
      <c r="C12" s="102">
        <v>-37984.74</v>
      </c>
      <c r="D12" s="58">
        <f t="shared" si="0"/>
        <v>-37984.74</v>
      </c>
    </row>
    <row r="13" spans="1:4" ht="16.5">
      <c r="A13" s="56" t="s">
        <v>7</v>
      </c>
      <c r="B13" s="78">
        <f>SUM(B6:B12)</f>
        <v>12501680044.79</v>
      </c>
      <c r="C13" s="78">
        <f>SUM(C6:C12)</f>
        <v>3874640032.46</v>
      </c>
      <c r="D13" s="78">
        <f>SUM(D6:D12)</f>
        <v>16376320077.25</v>
      </c>
    </row>
    <row r="15" ht="15">
      <c r="A15" s="74" t="s">
        <v>60</v>
      </c>
    </row>
    <row r="16" spans="1:4" ht="15">
      <c r="A16" s="75" t="s">
        <v>150</v>
      </c>
      <c r="B16" s="51">
        <v>725755153.53</v>
      </c>
      <c r="C16" s="51">
        <v>5244245121.72</v>
      </c>
      <c r="D16" s="51">
        <f>SUM(B16:C16)</f>
        <v>5970000275.25</v>
      </c>
    </row>
    <row r="17" spans="1:4" ht="15">
      <c r="A17" s="75" t="s">
        <v>162</v>
      </c>
      <c r="B17" s="51">
        <v>41192000</v>
      </c>
      <c r="C17" s="51">
        <v>0</v>
      </c>
      <c r="D17" s="51">
        <f aca="true" t="shared" si="1" ref="D17:D36">SUM(B17:C17)</f>
        <v>41192000</v>
      </c>
    </row>
    <row r="18" spans="1:4" ht="15">
      <c r="A18" s="75" t="s">
        <v>163</v>
      </c>
      <c r="B18" s="51">
        <v>-39778000</v>
      </c>
      <c r="C18" s="51">
        <v>0</v>
      </c>
      <c r="D18" s="51">
        <f t="shared" si="1"/>
        <v>-39778000</v>
      </c>
    </row>
    <row r="19" spans="1:4" ht="15">
      <c r="A19" s="75" t="s">
        <v>164</v>
      </c>
      <c r="B19" s="51">
        <v>0</v>
      </c>
      <c r="C19" s="51">
        <v>6838838.62</v>
      </c>
      <c r="D19" s="51">
        <f t="shared" si="1"/>
        <v>6838838.62</v>
      </c>
    </row>
    <row r="20" spans="1:4" ht="15">
      <c r="A20" s="75" t="s">
        <v>165</v>
      </c>
      <c r="B20" s="51">
        <v>0</v>
      </c>
      <c r="C20" s="51">
        <v>-1179505.93</v>
      </c>
      <c r="D20" s="51">
        <f t="shared" si="1"/>
        <v>-1179505.93</v>
      </c>
    </row>
    <row r="21" spans="1:4" ht="15">
      <c r="A21" s="75" t="s">
        <v>166</v>
      </c>
      <c r="B21" s="51">
        <v>0</v>
      </c>
      <c r="C21" s="51">
        <v>-1819</v>
      </c>
      <c r="D21" s="51">
        <f t="shared" si="1"/>
        <v>-1819</v>
      </c>
    </row>
    <row r="22" spans="1:4" ht="15">
      <c r="A22" s="81" t="s">
        <v>167</v>
      </c>
      <c r="B22" s="51"/>
      <c r="C22" s="51">
        <v>1915</v>
      </c>
      <c r="D22" s="51">
        <f t="shared" si="1"/>
        <v>1915</v>
      </c>
    </row>
    <row r="23" spans="1:4" ht="15">
      <c r="A23" s="75" t="s">
        <v>61</v>
      </c>
      <c r="B23" s="51">
        <v>0</v>
      </c>
      <c r="C23" s="51">
        <v>-102667720</v>
      </c>
      <c r="D23" s="51">
        <f t="shared" si="1"/>
        <v>-102667720</v>
      </c>
    </row>
    <row r="24" spans="1:4" ht="15">
      <c r="A24" s="75" t="s">
        <v>98</v>
      </c>
      <c r="B24" s="51">
        <v>0</v>
      </c>
      <c r="C24" s="51">
        <v>-26945</v>
      </c>
      <c r="D24" s="51">
        <f t="shared" si="1"/>
        <v>-26945</v>
      </c>
    </row>
    <row r="25" spans="1:4" ht="15">
      <c r="A25" s="75" t="s">
        <v>168</v>
      </c>
      <c r="B25" s="51">
        <v>0</v>
      </c>
      <c r="C25" s="51">
        <v>-445</v>
      </c>
      <c r="D25" s="51">
        <f t="shared" si="1"/>
        <v>-445</v>
      </c>
    </row>
    <row r="26" spans="1:4" ht="15">
      <c r="A26" s="81" t="s">
        <v>169</v>
      </c>
      <c r="B26" s="51">
        <v>0</v>
      </c>
      <c r="C26" s="51">
        <v>534.49</v>
      </c>
      <c r="D26" s="51">
        <f t="shared" si="1"/>
        <v>534.49</v>
      </c>
    </row>
    <row r="27" spans="1:4" ht="15">
      <c r="A27" s="81" t="s">
        <v>170</v>
      </c>
      <c r="B27" s="51">
        <v>0</v>
      </c>
      <c r="C27" s="51">
        <v>-760</v>
      </c>
      <c r="D27" s="51">
        <f t="shared" si="1"/>
        <v>-760</v>
      </c>
    </row>
    <row r="28" spans="1:4" ht="15">
      <c r="A28" s="81" t="s">
        <v>171</v>
      </c>
      <c r="B28" s="51"/>
      <c r="C28" s="51">
        <v>394.47</v>
      </c>
      <c r="D28" s="51">
        <f t="shared" si="1"/>
        <v>394.47</v>
      </c>
    </row>
    <row r="29" spans="1:4" ht="15">
      <c r="A29" s="75" t="s">
        <v>173</v>
      </c>
      <c r="B29" s="51">
        <v>0</v>
      </c>
      <c r="C29" s="51">
        <v>-1538.45</v>
      </c>
      <c r="D29" s="51">
        <f t="shared" si="1"/>
        <v>-1538.45</v>
      </c>
    </row>
    <row r="30" spans="1:4" ht="15">
      <c r="A30" s="81" t="s">
        <v>174</v>
      </c>
      <c r="B30" s="51">
        <v>0</v>
      </c>
      <c r="C30" s="51">
        <v>7906.15</v>
      </c>
      <c r="D30" s="51">
        <f t="shared" si="1"/>
        <v>7906.15</v>
      </c>
    </row>
    <row r="31" spans="1:4" ht="15">
      <c r="A31" s="75" t="s">
        <v>172</v>
      </c>
      <c r="B31" s="51">
        <v>0</v>
      </c>
      <c r="C31" s="51">
        <v>-14723.04</v>
      </c>
      <c r="D31" s="51">
        <f t="shared" si="1"/>
        <v>-14723.04</v>
      </c>
    </row>
    <row r="32" spans="1:4" ht="15">
      <c r="A32" s="75" t="s">
        <v>175</v>
      </c>
      <c r="B32" s="51">
        <v>0</v>
      </c>
      <c r="C32" s="51">
        <v>-4413214.33</v>
      </c>
      <c r="D32" s="51">
        <f t="shared" si="1"/>
        <v>-4413214.33</v>
      </c>
    </row>
    <row r="33" spans="1:4" ht="15">
      <c r="A33" s="81" t="s">
        <v>199</v>
      </c>
      <c r="B33" s="51">
        <v>0</v>
      </c>
      <c r="C33" s="51">
        <v>32299.23</v>
      </c>
      <c r="D33" s="51">
        <f t="shared" si="1"/>
        <v>32299.23</v>
      </c>
    </row>
    <row r="34" spans="1:4" ht="15">
      <c r="A34" s="54" t="s">
        <v>100</v>
      </c>
      <c r="B34" s="51"/>
      <c r="C34" s="51"/>
      <c r="D34" s="51"/>
    </row>
    <row r="35" spans="1:6" ht="15">
      <c r="A35" s="75" t="s">
        <v>176</v>
      </c>
      <c r="B35" s="51">
        <v>0</v>
      </c>
      <c r="C35" s="51">
        <v>-0.01</v>
      </c>
      <c r="D35" s="51">
        <f t="shared" si="1"/>
        <v>-0.01</v>
      </c>
      <c r="F35" s="77"/>
    </row>
    <row r="36" spans="1:6" ht="15">
      <c r="A36" s="75" t="s">
        <v>177</v>
      </c>
      <c r="B36" s="51">
        <v>0</v>
      </c>
      <c r="C36" s="51">
        <v>2374.39</v>
      </c>
      <c r="D36" s="51">
        <f t="shared" si="1"/>
        <v>2374.39</v>
      </c>
      <c r="F36" s="77"/>
    </row>
    <row r="37" spans="1:4" ht="16.5">
      <c r="A37" s="14" t="s">
        <v>99</v>
      </c>
      <c r="B37" s="58">
        <v>0</v>
      </c>
      <c r="C37" s="58">
        <v>0</v>
      </c>
      <c r="D37" s="58">
        <f>SUM(B37:C37)</f>
        <v>0</v>
      </c>
    </row>
    <row r="38" spans="1:7" ht="16.5">
      <c r="A38" s="56" t="s">
        <v>7</v>
      </c>
      <c r="B38" s="78">
        <f>SUM(B16:B37)</f>
        <v>727169153.53</v>
      </c>
      <c r="C38" s="78">
        <f>SUM(C16:C37)</f>
        <v>5142822713.31</v>
      </c>
      <c r="D38" s="78">
        <f>SUM(D16:D37)</f>
        <v>5869991866.84</v>
      </c>
      <c r="F38" s="77"/>
      <c r="G38" s="94"/>
    </row>
    <row r="39" ht="15">
      <c r="A39" s="79"/>
    </row>
    <row r="40" ht="15">
      <c r="A40" s="74" t="s">
        <v>62</v>
      </c>
    </row>
    <row r="41" spans="1:4" ht="15">
      <c r="A41" s="75" t="s">
        <v>149</v>
      </c>
      <c r="B41" s="51">
        <v>0</v>
      </c>
      <c r="C41" s="51">
        <f>350355.62+1457415.63</f>
        <v>1807771.25</v>
      </c>
      <c r="D41" s="51">
        <f>SUM(B41:C41)</f>
        <v>1807771.25</v>
      </c>
    </row>
    <row r="42" spans="1:4" ht="16.5">
      <c r="A42" s="14" t="s">
        <v>63</v>
      </c>
      <c r="B42" s="58">
        <v>0</v>
      </c>
      <c r="C42" s="58">
        <v>419839855.56</v>
      </c>
      <c r="D42" s="58">
        <f>SUM(B42:C42)</f>
        <v>419839855.56</v>
      </c>
    </row>
    <row r="43" spans="1:4" ht="16.5">
      <c r="A43" s="56" t="s">
        <v>7</v>
      </c>
      <c r="B43" s="78">
        <f>SUM(B41:B42)</f>
        <v>0</v>
      </c>
      <c r="C43" s="78">
        <f>SUM(C41:C42)</f>
        <v>421647626.81</v>
      </c>
      <c r="D43" s="78">
        <f>SUM(D41:D42)</f>
        <v>421647626.81</v>
      </c>
    </row>
    <row r="44" spans="1:4" ht="15">
      <c r="A44" s="14"/>
      <c r="B44" s="51"/>
      <c r="C44" s="51"/>
      <c r="D44" s="51"/>
    </row>
    <row r="45" spans="1:4" ht="15">
      <c r="A45" s="74" t="s">
        <v>64</v>
      </c>
      <c r="B45" s="51"/>
      <c r="C45" s="51"/>
      <c r="D45" s="51"/>
    </row>
    <row r="46" spans="1:4" ht="15">
      <c r="A46" s="75" t="s">
        <v>159</v>
      </c>
      <c r="B46" s="51">
        <v>0</v>
      </c>
      <c r="C46" s="51">
        <v>10109306.4</v>
      </c>
      <c r="D46" s="51">
        <f>SUM(B46:C46)</f>
        <v>10109306.4</v>
      </c>
    </row>
    <row r="47" spans="1:4" ht="16.5">
      <c r="A47" s="75" t="s">
        <v>160</v>
      </c>
      <c r="B47" s="58">
        <v>0</v>
      </c>
      <c r="C47" s="58">
        <v>-100</v>
      </c>
      <c r="D47" s="58">
        <f>SUM(B47:C47)</f>
        <v>-100</v>
      </c>
    </row>
    <row r="48" spans="1:4" ht="16.5">
      <c r="A48" s="56" t="s">
        <v>65</v>
      </c>
      <c r="B48" s="58">
        <f>SUM(B46:B47)</f>
        <v>0</v>
      </c>
      <c r="C48" s="58">
        <f>SUM(C46:C47)</f>
        <v>10109206.4</v>
      </c>
      <c r="D48" s="58">
        <f>SUM(D46:D47)</f>
        <v>10109206.4</v>
      </c>
    </row>
    <row r="49" spans="1:4" ht="16.5">
      <c r="A49" s="75" t="s">
        <v>161</v>
      </c>
      <c r="B49" s="58">
        <v>0</v>
      </c>
      <c r="C49" s="58">
        <v>0</v>
      </c>
      <c r="D49" s="58">
        <f>SUM(B49:C49)</f>
        <v>0</v>
      </c>
    </row>
    <row r="50" spans="1:4" ht="16.5">
      <c r="A50" s="56" t="s">
        <v>7</v>
      </c>
      <c r="B50" s="78">
        <f>B48+B49</f>
        <v>0</v>
      </c>
      <c r="C50" s="78">
        <f>C48+C49</f>
        <v>10109206.4</v>
      </c>
      <c r="D50" s="78">
        <f>D48+D49</f>
        <v>10109206.4</v>
      </c>
    </row>
    <row r="51" spans="1:4" ht="15">
      <c r="A51" s="14"/>
      <c r="B51" s="51"/>
      <c r="C51" s="51"/>
      <c r="D51" s="51"/>
    </row>
    <row r="52" spans="1:4" ht="15">
      <c r="A52" s="80" t="s">
        <v>66</v>
      </c>
      <c r="B52" s="51"/>
      <c r="C52" s="51"/>
      <c r="D52" s="51"/>
    </row>
    <row r="53" spans="1:4" ht="15">
      <c r="A53" s="75" t="s">
        <v>150</v>
      </c>
      <c r="B53" s="51">
        <v>0</v>
      </c>
      <c r="C53" s="51">
        <v>91975422.04</v>
      </c>
      <c r="D53" s="51">
        <f>SUM(B53:C53)</f>
        <v>91975422.04</v>
      </c>
    </row>
    <row r="54" spans="1:4" ht="15">
      <c r="A54" s="75" t="s">
        <v>156</v>
      </c>
      <c r="B54" s="51">
        <v>0</v>
      </c>
      <c r="C54" s="51">
        <v>-27804.87</v>
      </c>
      <c r="D54" s="51">
        <f>SUM(B54:C54)</f>
        <v>-27804.87</v>
      </c>
    </row>
    <row r="55" spans="1:4" ht="15">
      <c r="A55" s="75" t="s">
        <v>158</v>
      </c>
      <c r="B55" s="51">
        <v>0</v>
      </c>
      <c r="C55" s="51">
        <v>-600</v>
      </c>
      <c r="D55" s="51">
        <f>SUM(B55:C55)</f>
        <v>-600</v>
      </c>
    </row>
    <row r="56" spans="1:4" ht="16.5">
      <c r="A56" s="75" t="s">
        <v>157</v>
      </c>
      <c r="B56" s="58">
        <v>0</v>
      </c>
      <c r="C56" s="58">
        <v>2.63</v>
      </c>
      <c r="D56" s="58">
        <f>SUM(B56:C56)</f>
        <v>2.63</v>
      </c>
    </row>
    <row r="57" spans="1:4" ht="16.5">
      <c r="A57" s="56" t="s">
        <v>7</v>
      </c>
      <c r="B57" s="78">
        <f>SUM(B53:B56)</f>
        <v>0</v>
      </c>
      <c r="C57" s="78">
        <f>SUM(C53:C56)</f>
        <v>91947019.8</v>
      </c>
      <c r="D57" s="78">
        <f>SUM(D53:D56)</f>
        <v>91947019.8</v>
      </c>
    </row>
    <row r="58" spans="1:4" ht="15">
      <c r="A58" s="14"/>
      <c r="B58" s="51"/>
      <c r="C58" s="51"/>
      <c r="D58" s="51"/>
    </row>
    <row r="59" spans="1:4" ht="15">
      <c r="A59" s="74" t="s">
        <v>67</v>
      </c>
      <c r="B59" s="51"/>
      <c r="C59" s="51"/>
      <c r="D59" s="51"/>
    </row>
    <row r="60" spans="1:4" ht="15">
      <c r="A60" s="75" t="s">
        <v>150</v>
      </c>
      <c r="B60" s="51">
        <v>0</v>
      </c>
      <c r="C60" s="51">
        <v>306896059.26</v>
      </c>
      <c r="D60" s="51">
        <f>SUM(B60:C60)</f>
        <v>306896059.26</v>
      </c>
    </row>
    <row r="61" spans="1:4" ht="15">
      <c r="A61" s="75" t="s">
        <v>151</v>
      </c>
      <c r="B61" s="51">
        <v>0</v>
      </c>
      <c r="C61" s="51">
        <v>-1030</v>
      </c>
      <c r="D61" s="51">
        <f>SUM(B61:C61)</f>
        <v>-1030</v>
      </c>
    </row>
    <row r="62" spans="1:4" ht="15">
      <c r="A62" s="75" t="s">
        <v>152</v>
      </c>
      <c r="B62" s="51">
        <v>0</v>
      </c>
      <c r="C62" s="51">
        <v>-110</v>
      </c>
      <c r="D62" s="51">
        <f>SUM(B62:C62)</f>
        <v>-110</v>
      </c>
    </row>
    <row r="63" spans="1:4" ht="15">
      <c r="A63" s="75" t="s">
        <v>153</v>
      </c>
      <c r="B63" s="51">
        <v>0</v>
      </c>
      <c r="C63" s="51">
        <v>-87652.66</v>
      </c>
      <c r="D63" s="51">
        <f>SUM(B63:C63)</f>
        <v>-87652.66</v>
      </c>
    </row>
    <row r="64" spans="1:6" ht="16.5">
      <c r="A64" s="75" t="s">
        <v>154</v>
      </c>
      <c r="B64" s="58">
        <v>0</v>
      </c>
      <c r="C64" s="58">
        <v>-11846.42</v>
      </c>
      <c r="D64" s="58">
        <f>SUM(B64:C64)</f>
        <v>-11846.42</v>
      </c>
      <c r="F64" s="77"/>
    </row>
    <row r="65" spans="1:4" ht="15">
      <c r="A65" s="56" t="s">
        <v>68</v>
      </c>
      <c r="B65" s="69">
        <f>SUM(B60:B64)</f>
        <v>0</v>
      </c>
      <c r="C65" s="69">
        <f>SUM(C60:C64)</f>
        <v>306795420.18</v>
      </c>
      <c r="D65" s="69">
        <f>SUM(D60:D64)</f>
        <v>306795420.18</v>
      </c>
    </row>
    <row r="66" spans="1:4" ht="15">
      <c r="A66" s="56" t="s">
        <v>35</v>
      </c>
      <c r="B66" s="51"/>
      <c r="C66" s="51"/>
      <c r="D66" s="51"/>
    </row>
    <row r="67" spans="1:4" ht="15">
      <c r="A67" s="14" t="s">
        <v>69</v>
      </c>
      <c r="B67" s="51">
        <v>0</v>
      </c>
      <c r="C67" s="51">
        <v>2296539.73</v>
      </c>
      <c r="D67" s="51">
        <f>SUM(B67:C67)</f>
        <v>2296539.73</v>
      </c>
    </row>
    <row r="68" spans="1:4" ht="16.5">
      <c r="A68" s="75" t="s">
        <v>70</v>
      </c>
      <c r="B68" s="58">
        <v>0</v>
      </c>
      <c r="C68" s="58">
        <v>2647845.79</v>
      </c>
      <c r="D68" s="58">
        <f>SUM(B68:C68)</f>
        <v>2647845.79</v>
      </c>
    </row>
    <row r="69" spans="1:4" ht="16.5">
      <c r="A69" s="14"/>
      <c r="B69" s="78">
        <f>SUM(B67:B68)</f>
        <v>0</v>
      </c>
      <c r="C69" s="78">
        <f>SUM(C67:C68)</f>
        <v>4944385.52</v>
      </c>
      <c r="D69" s="78">
        <f>SUM(D67:D68)</f>
        <v>4944385.52</v>
      </c>
    </row>
    <row r="70" spans="1:4" ht="16.5">
      <c r="A70" s="56" t="s">
        <v>7</v>
      </c>
      <c r="B70" s="78">
        <f>B65+B69</f>
        <v>0</v>
      </c>
      <c r="C70" s="78">
        <f>C65+C69</f>
        <v>311739805.7</v>
      </c>
      <c r="D70" s="78">
        <f>D65+D69</f>
        <v>311739805.7</v>
      </c>
    </row>
    <row r="71" spans="1:4" ht="16.5">
      <c r="A71" s="56"/>
      <c r="B71" s="78"/>
      <c r="C71" s="78"/>
      <c r="D71" s="78"/>
    </row>
    <row r="72" spans="1:4" ht="15">
      <c r="A72" s="74" t="s">
        <v>91</v>
      </c>
      <c r="B72" s="51"/>
      <c r="C72" s="51"/>
      <c r="D72" s="51"/>
    </row>
    <row r="73" spans="1:4" ht="15">
      <c r="A73" s="14" t="s">
        <v>90</v>
      </c>
      <c r="B73" s="51">
        <v>0</v>
      </c>
      <c r="C73" s="51">
        <v>3316816053.53</v>
      </c>
      <c r="D73" s="51">
        <f>SUM(B73:C73)</f>
        <v>3316816053.53</v>
      </c>
    </row>
    <row r="74" spans="1:4" ht="15">
      <c r="A74" s="75" t="s">
        <v>190</v>
      </c>
      <c r="B74" s="51">
        <v>0</v>
      </c>
      <c r="C74" s="51">
        <f>52507706.92-43534242.32</f>
        <v>8973464.6</v>
      </c>
      <c r="D74" s="51">
        <f aca="true" t="shared" si="2" ref="D74:D87">SUM(B74:C74)</f>
        <v>8973464.6</v>
      </c>
    </row>
    <row r="75" spans="1:4" ht="15">
      <c r="A75" s="75" t="s">
        <v>97</v>
      </c>
      <c r="B75" s="51">
        <v>583193636.01</v>
      </c>
      <c r="C75" s="51">
        <v>43534242.32</v>
      </c>
      <c r="D75" s="51">
        <f t="shared" si="2"/>
        <v>626727878.33</v>
      </c>
    </row>
    <row r="76" spans="1:4" ht="15">
      <c r="A76" s="75" t="s">
        <v>96</v>
      </c>
      <c r="B76" s="51">
        <v>-5755111.56</v>
      </c>
      <c r="C76" s="51">
        <v>0</v>
      </c>
      <c r="D76" s="51">
        <f t="shared" si="2"/>
        <v>-5755111.56</v>
      </c>
    </row>
    <row r="77" spans="1:4" ht="15">
      <c r="A77" s="81" t="s">
        <v>187</v>
      </c>
      <c r="B77" s="51">
        <v>-12000000</v>
      </c>
      <c r="C77" s="51">
        <v>0</v>
      </c>
      <c r="D77" s="51">
        <f t="shared" si="2"/>
        <v>-12000000</v>
      </c>
    </row>
    <row r="78" spans="1:4" ht="15">
      <c r="A78" s="75" t="s">
        <v>181</v>
      </c>
      <c r="B78" s="51">
        <v>0</v>
      </c>
      <c r="C78" s="51">
        <v>89372744.43</v>
      </c>
      <c r="D78" s="51">
        <f t="shared" si="2"/>
        <v>89372744.43</v>
      </c>
    </row>
    <row r="79" spans="1:4" ht="15">
      <c r="A79" s="75" t="s">
        <v>182</v>
      </c>
      <c r="B79" s="51">
        <v>0</v>
      </c>
      <c r="C79" s="51">
        <v>33723399.72</v>
      </c>
      <c r="D79" s="51">
        <f t="shared" si="2"/>
        <v>33723399.72</v>
      </c>
    </row>
    <row r="80" spans="1:4" ht="15">
      <c r="A80" s="75" t="s">
        <v>183</v>
      </c>
      <c r="B80" s="51">
        <v>0</v>
      </c>
      <c r="C80" s="51">
        <v>43263997.74</v>
      </c>
      <c r="D80" s="51">
        <f t="shared" si="2"/>
        <v>43263997.74</v>
      </c>
    </row>
    <row r="81" spans="1:4" ht="15">
      <c r="A81" s="75" t="s">
        <v>184</v>
      </c>
      <c r="B81" s="51">
        <v>0</v>
      </c>
      <c r="C81" s="51">
        <v>3704584.86</v>
      </c>
      <c r="D81" s="51">
        <f t="shared" si="2"/>
        <v>3704584.86</v>
      </c>
    </row>
    <row r="82" spans="1:4" ht="15">
      <c r="A82" s="75" t="s">
        <v>185</v>
      </c>
      <c r="B82" s="51">
        <v>0</v>
      </c>
      <c r="C82" s="51">
        <v>32217873.3</v>
      </c>
      <c r="D82" s="51">
        <f t="shared" si="2"/>
        <v>32217873.3</v>
      </c>
    </row>
    <row r="83" spans="1:4" ht="15">
      <c r="A83" s="75" t="s">
        <v>186</v>
      </c>
      <c r="B83" s="51">
        <v>0</v>
      </c>
      <c r="C83" s="51">
        <v>0</v>
      </c>
      <c r="D83" s="51">
        <f t="shared" si="2"/>
        <v>0</v>
      </c>
    </row>
    <row r="84" spans="1:4" ht="15">
      <c r="A84" s="75" t="s">
        <v>95</v>
      </c>
      <c r="B84" s="51">
        <v>0</v>
      </c>
      <c r="C84" s="51">
        <v>33026556.3</v>
      </c>
      <c r="D84" s="51">
        <f t="shared" si="2"/>
        <v>33026556.3</v>
      </c>
    </row>
    <row r="85" spans="1:4" ht="15">
      <c r="A85" s="81" t="s">
        <v>191</v>
      </c>
      <c r="B85" s="51"/>
      <c r="C85" s="51">
        <v>1359.67</v>
      </c>
      <c r="D85" s="51">
        <f t="shared" si="2"/>
        <v>1359.67</v>
      </c>
    </row>
    <row r="86" spans="1:4" ht="15">
      <c r="A86" s="81" t="s">
        <v>188</v>
      </c>
      <c r="B86" s="51">
        <v>0</v>
      </c>
      <c r="C86" s="51">
        <v>-668564459.51</v>
      </c>
      <c r="D86" s="51">
        <f t="shared" si="2"/>
        <v>-668564459.51</v>
      </c>
    </row>
    <row r="87" spans="1:4" ht="16.5">
      <c r="A87" s="75" t="s">
        <v>189</v>
      </c>
      <c r="B87" s="58">
        <v>0</v>
      </c>
      <c r="C87" s="58">
        <v>-513197.66</v>
      </c>
      <c r="D87" s="58">
        <f t="shared" si="2"/>
        <v>-513197.66</v>
      </c>
    </row>
    <row r="88" spans="1:4" ht="16.5">
      <c r="A88" s="93" t="s">
        <v>93</v>
      </c>
      <c r="B88" s="58">
        <f>SUM(B73:B87)</f>
        <v>565438524.45</v>
      </c>
      <c r="C88" s="58">
        <f>SUM(C73:C87)</f>
        <v>2935556619.3</v>
      </c>
      <c r="D88" s="58">
        <f>SUM(D73:D87)</f>
        <v>3500995143.75</v>
      </c>
    </row>
    <row r="89" spans="1:4" ht="15">
      <c r="A89" s="14"/>
      <c r="B89" s="51"/>
      <c r="C89" s="51"/>
      <c r="D89" s="51"/>
    </row>
    <row r="90" spans="1:4" ht="16.5">
      <c r="A90" s="56" t="s">
        <v>92</v>
      </c>
      <c r="B90" s="78">
        <f>B13+B38+B43+B50+B57+B70+B88</f>
        <v>13794287722.77</v>
      </c>
      <c r="C90" s="78">
        <f>C13+C38+C43+C50+C57+C70+C88</f>
        <v>12788463023.78</v>
      </c>
      <c r="D90" s="78">
        <f>D13+D38+D43+D50+D57+D70+D88</f>
        <v>26582750746.55</v>
      </c>
    </row>
    <row r="91" spans="1:4" ht="15">
      <c r="A91" s="14"/>
      <c r="B91" s="51"/>
      <c r="C91" s="51"/>
      <c r="D91" s="51"/>
    </row>
    <row r="92" spans="1:4" ht="15">
      <c r="A92" s="14"/>
      <c r="B92" s="14"/>
      <c r="C92" s="14"/>
      <c r="D92" s="14"/>
    </row>
    <row r="93" spans="1:4" ht="15">
      <c r="A93" s="14"/>
      <c r="B93" s="14"/>
      <c r="C93" s="14"/>
      <c r="D93" s="14"/>
    </row>
    <row r="94" spans="1:4" ht="15">
      <c r="A94" s="14"/>
      <c r="B94" s="14"/>
      <c r="C94" s="14"/>
      <c r="D94" s="14"/>
    </row>
    <row r="95" spans="1:4" ht="15">
      <c r="A95" s="14"/>
      <c r="B95" s="14"/>
      <c r="C95" s="14"/>
      <c r="D95" s="14"/>
    </row>
    <row r="96" spans="1:4" ht="15">
      <c r="A96" s="14"/>
      <c r="B96" s="14"/>
      <c r="C96" s="14"/>
      <c r="D96" s="14"/>
    </row>
    <row r="97" spans="1:4" ht="15">
      <c r="A97" s="14"/>
      <c r="B97" s="14"/>
      <c r="C97" s="14"/>
      <c r="D97" s="14"/>
    </row>
  </sheetData>
  <printOptions/>
  <pageMargins left="0.75" right="0.75" top="1" bottom="1" header="0.5" footer="0.5"/>
  <pageSetup fitToHeight="2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U118"/>
  <sheetViews>
    <sheetView showGridLines="0" tabSelected="1" workbookViewId="0" topLeftCell="A1">
      <selection activeCell="A1" sqref="A1"/>
    </sheetView>
  </sheetViews>
  <sheetFormatPr defaultColWidth="20.7109375" defaultRowHeight="12.75"/>
  <cols>
    <col min="1" max="1" width="1.7109375" style="0" customWidth="1"/>
    <col min="2" max="2" width="45.7109375" style="0" customWidth="1"/>
    <col min="3" max="3" width="17.7109375" style="0" customWidth="1"/>
    <col min="4" max="4" width="1.7109375" style="0" customWidth="1"/>
    <col min="5" max="5" width="16.8515625" style="0" customWidth="1"/>
    <col min="6" max="6" width="1.7109375" style="0" customWidth="1"/>
    <col min="7" max="7" width="16.28125" style="0" customWidth="1"/>
    <col min="8" max="8" width="2.7109375" style="0" customWidth="1"/>
    <col min="9" max="9" width="4.7109375" style="0" customWidth="1"/>
    <col min="10" max="10" width="17.421875" style="0" customWidth="1"/>
    <col min="11" max="11" width="2.7109375" style="0" customWidth="1"/>
    <col min="12" max="12" width="14.7109375" style="0" customWidth="1"/>
    <col min="13" max="13" width="2.7109375" style="0" customWidth="1"/>
    <col min="14" max="14" width="14.7109375" style="0" customWidth="1"/>
    <col min="15" max="15" width="2.7109375" style="0" customWidth="1"/>
    <col min="16" max="16" width="16.421875" style="0" customWidth="1"/>
    <col min="17" max="17" width="2.7109375" style="0" customWidth="1"/>
    <col min="18" max="18" width="16.421875" style="0" customWidth="1"/>
    <col min="19" max="19" width="2.7109375" style="0" customWidth="1"/>
    <col min="20" max="20" width="12.7109375" style="0" customWidth="1"/>
  </cols>
  <sheetData>
    <row r="1" spans="5:19" ht="18.75">
      <c r="E1" s="67"/>
      <c r="G1" s="66"/>
      <c r="J1" s="67"/>
      <c r="L1" s="66"/>
      <c r="S1" s="26" t="s">
        <v>0</v>
      </c>
    </row>
    <row r="2" spans="2:12" ht="20.25">
      <c r="B2" s="22" t="s">
        <v>1</v>
      </c>
      <c r="E2" s="67"/>
      <c r="G2" s="66"/>
      <c r="J2" s="67"/>
      <c r="L2" s="66"/>
    </row>
    <row r="3" spans="2:21" ht="15" customHeight="1">
      <c r="B3" s="23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S3" s="7"/>
      <c r="T3" s="12"/>
      <c r="U3" s="12"/>
    </row>
    <row r="4" spans="2:21" ht="15" customHeight="1">
      <c r="B4" s="25" t="s">
        <v>112</v>
      </c>
      <c r="C4" s="8"/>
      <c r="D4" s="8"/>
      <c r="E4" s="9"/>
      <c r="F4" s="9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7"/>
      <c r="T4" s="12"/>
      <c r="U4" s="12"/>
    </row>
    <row r="5" spans="2:21" ht="15" customHeight="1">
      <c r="B5" s="25"/>
      <c r="C5" s="8"/>
      <c r="D5" s="8"/>
      <c r="E5" s="9"/>
      <c r="F5" s="9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7"/>
      <c r="T5" s="12"/>
      <c r="U5" s="12"/>
    </row>
    <row r="6" spans="2:21" ht="15" customHeight="1">
      <c r="B6" s="25"/>
      <c r="C6" s="8"/>
      <c r="D6" s="8"/>
      <c r="E6" s="9"/>
      <c r="F6" s="9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7"/>
      <c r="T6" s="12"/>
      <c r="U6" s="12"/>
    </row>
    <row r="7" spans="2:21" ht="15" customHeight="1">
      <c r="B7" s="9"/>
      <c r="C7" s="9"/>
      <c r="D7" s="9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7"/>
      <c r="T7" s="12"/>
      <c r="U7" s="12"/>
    </row>
    <row r="8" spans="2:21" ht="1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12"/>
      <c r="U8" s="12"/>
    </row>
    <row r="9" spans="2:21" ht="15" customHeight="1">
      <c r="B9" s="9"/>
      <c r="C9" s="40"/>
      <c r="D9" s="40"/>
      <c r="E9" s="68" t="s">
        <v>3</v>
      </c>
      <c r="F9" s="39"/>
      <c r="G9" s="39" t="s">
        <v>4</v>
      </c>
      <c r="H9" s="40"/>
      <c r="I9" s="40"/>
      <c r="J9" s="39" t="s">
        <v>5</v>
      </c>
      <c r="K9" s="39"/>
      <c r="L9" s="41" t="s">
        <v>6</v>
      </c>
      <c r="M9" s="41"/>
      <c r="N9" s="40"/>
      <c r="O9" s="40"/>
      <c r="P9" s="40"/>
      <c r="Q9" s="9"/>
      <c r="R9" s="5" t="s">
        <v>7</v>
      </c>
      <c r="S9" s="7"/>
      <c r="T9" s="12"/>
      <c r="U9" s="12"/>
    </row>
    <row r="10" spans="2:21" ht="15" customHeight="1">
      <c r="B10" s="19"/>
      <c r="C10" s="41" t="s">
        <v>8</v>
      </c>
      <c r="D10" s="41"/>
      <c r="E10" s="41" t="s">
        <v>9</v>
      </c>
      <c r="F10" s="39"/>
      <c r="G10" s="39" t="s">
        <v>10</v>
      </c>
      <c r="H10" s="41"/>
      <c r="I10" s="41"/>
      <c r="J10" s="39" t="s">
        <v>11</v>
      </c>
      <c r="K10" s="39"/>
      <c r="L10" s="39" t="s">
        <v>10</v>
      </c>
      <c r="M10" s="39"/>
      <c r="N10" s="41" t="s">
        <v>12</v>
      </c>
      <c r="O10" s="41"/>
      <c r="P10" s="41" t="s">
        <v>13</v>
      </c>
      <c r="Q10" s="15"/>
      <c r="R10" s="16" t="s">
        <v>14</v>
      </c>
      <c r="S10" s="18"/>
      <c r="T10" s="12"/>
      <c r="U10" s="12"/>
    </row>
    <row r="11" spans="2:21" ht="15" customHeight="1">
      <c r="B11" s="19"/>
      <c r="C11" s="41" t="s">
        <v>15</v>
      </c>
      <c r="D11" s="41"/>
      <c r="E11" s="41" t="s">
        <v>16</v>
      </c>
      <c r="F11" s="39"/>
      <c r="G11" s="41" t="s">
        <v>16</v>
      </c>
      <c r="H11" s="41"/>
      <c r="I11" s="41"/>
      <c r="J11" s="39" t="s">
        <v>16</v>
      </c>
      <c r="K11" s="39"/>
      <c r="L11" s="39" t="s">
        <v>16</v>
      </c>
      <c r="M11" s="39"/>
      <c r="N11" s="41" t="s">
        <v>16</v>
      </c>
      <c r="O11" s="41"/>
      <c r="P11" s="41" t="s">
        <v>16</v>
      </c>
      <c r="Q11" s="15"/>
      <c r="R11" s="15" t="s">
        <v>17</v>
      </c>
      <c r="S11" s="18"/>
      <c r="T11" s="12"/>
      <c r="U11" s="12"/>
    </row>
    <row r="12" spans="2:21" ht="15" customHeight="1">
      <c r="B12" s="1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19"/>
      <c r="R12" s="19"/>
      <c r="S12" s="18"/>
      <c r="T12" s="12"/>
      <c r="U12" s="12"/>
    </row>
    <row r="13" spans="2:21" ht="15.75">
      <c r="B13" s="17" t="s">
        <v>113</v>
      </c>
      <c r="C13" s="29">
        <v>30148598</v>
      </c>
      <c r="D13" s="29"/>
      <c r="E13" s="29">
        <v>2270969919</v>
      </c>
      <c r="F13" s="29"/>
      <c r="G13" s="29">
        <v>48362924</v>
      </c>
      <c r="H13" s="29"/>
      <c r="I13" s="29"/>
      <c r="J13" s="29">
        <v>187380784</v>
      </c>
      <c r="K13" s="29"/>
      <c r="L13" s="29">
        <v>-23187593</v>
      </c>
      <c r="M13" s="29"/>
      <c r="N13" s="29">
        <v>85272380</v>
      </c>
      <c r="O13" s="29"/>
      <c r="P13" s="29">
        <v>380149111</v>
      </c>
      <c r="Q13" s="29"/>
      <c r="R13" s="29">
        <f>SUM(C13:P13)</f>
        <v>2979096123</v>
      </c>
      <c r="S13" s="36"/>
      <c r="T13" s="10"/>
      <c r="U13" s="10"/>
    </row>
    <row r="14" spans="2:21" ht="15.75">
      <c r="B14" s="18"/>
      <c r="C14" s="30"/>
      <c r="D14" s="30"/>
      <c r="E14" s="30"/>
      <c r="F14" s="30"/>
      <c r="G14" s="30"/>
      <c r="H14" s="30"/>
      <c r="I14" s="30"/>
      <c r="J14" s="31"/>
      <c r="K14" s="31"/>
      <c r="L14" s="30"/>
      <c r="M14" s="30"/>
      <c r="N14" s="31"/>
      <c r="O14" s="31"/>
      <c r="P14" s="31"/>
      <c r="Q14" s="31"/>
      <c r="R14" s="31"/>
      <c r="S14" s="18"/>
      <c r="T14" s="11"/>
      <c r="U14" s="11"/>
    </row>
    <row r="15" spans="2:21" ht="15.75">
      <c r="B15" s="24" t="s">
        <v>18</v>
      </c>
      <c r="C15" s="30"/>
      <c r="D15" s="30"/>
      <c r="E15" s="30"/>
      <c r="F15" s="30"/>
      <c r="G15" s="30"/>
      <c r="H15" s="30"/>
      <c r="I15" s="30"/>
      <c r="J15" s="31"/>
      <c r="K15" s="31"/>
      <c r="L15" s="30"/>
      <c r="M15" s="30"/>
      <c r="N15" s="30"/>
      <c r="O15" s="30"/>
      <c r="P15" s="31"/>
      <c r="Q15" s="31"/>
      <c r="R15" s="31"/>
      <c r="S15" s="20"/>
      <c r="T15" s="11"/>
      <c r="U15" s="11"/>
    </row>
    <row r="16" spans="2:21" ht="15.75">
      <c r="B16" s="21" t="s">
        <v>19</v>
      </c>
      <c r="C16" s="31">
        <v>12501680045</v>
      </c>
      <c r="D16" s="31"/>
      <c r="E16" s="95">
        <v>727169154</v>
      </c>
      <c r="F16" s="31"/>
      <c r="G16" s="31">
        <v>0</v>
      </c>
      <c r="H16" s="31"/>
      <c r="I16" s="31"/>
      <c r="J16" s="31">
        <v>0</v>
      </c>
      <c r="K16" s="31"/>
      <c r="L16" s="31">
        <v>0</v>
      </c>
      <c r="M16" s="31"/>
      <c r="N16" s="31">
        <v>0</v>
      </c>
      <c r="O16" s="31"/>
      <c r="P16" s="31">
        <v>565438524</v>
      </c>
      <c r="Q16" s="31"/>
      <c r="R16" s="31">
        <f aca="true" t="shared" si="0" ref="R16:R23">SUM(C16:P16)</f>
        <v>13794287723</v>
      </c>
      <c r="S16" s="20"/>
      <c r="T16" s="11"/>
      <c r="U16" s="11"/>
    </row>
    <row r="17" spans="2:21" ht="15.75">
      <c r="B17" s="21" t="s">
        <v>20</v>
      </c>
      <c r="C17" s="31">
        <f>3874640033-1</f>
        <v>3874640032</v>
      </c>
      <c r="D17" s="31"/>
      <c r="E17" s="95">
        <v>5142822711</v>
      </c>
      <c r="F17" s="31"/>
      <c r="G17" s="31">
        <f>421647628</f>
        <v>421647628</v>
      </c>
      <c r="H17" s="31"/>
      <c r="I17" s="31"/>
      <c r="J17" s="31">
        <v>10109206</v>
      </c>
      <c r="K17" s="31"/>
      <c r="L17" s="31">
        <v>91947020</v>
      </c>
      <c r="M17" s="31"/>
      <c r="N17" s="31">
        <v>306795420</v>
      </c>
      <c r="O17" s="31"/>
      <c r="P17" s="31">
        <v>2945350928</v>
      </c>
      <c r="Q17" s="31"/>
      <c r="R17" s="31">
        <f t="shared" si="0"/>
        <v>12793312945</v>
      </c>
      <c r="S17" s="20"/>
      <c r="T17" s="11"/>
      <c r="U17" s="11"/>
    </row>
    <row r="18" spans="2:21" ht="15.75">
      <c r="B18" s="21" t="s">
        <v>21</v>
      </c>
      <c r="C18" s="31">
        <v>0</v>
      </c>
      <c r="D18" s="31"/>
      <c r="E18" s="95">
        <v>0</v>
      </c>
      <c r="F18" s="31"/>
      <c r="G18" s="31">
        <v>0</v>
      </c>
      <c r="H18" s="31"/>
      <c r="I18" s="31"/>
      <c r="J18" s="31">
        <v>0</v>
      </c>
      <c r="K18" s="31"/>
      <c r="L18" s="31">
        <v>0</v>
      </c>
      <c r="M18" s="31"/>
      <c r="N18" s="31">
        <v>29439</v>
      </c>
      <c r="O18" s="31"/>
      <c r="P18" s="31">
        <f>2244973626</f>
        <v>2244973626</v>
      </c>
      <c r="Q18" s="31"/>
      <c r="R18" s="31">
        <f t="shared" si="0"/>
        <v>2245003065</v>
      </c>
      <c r="S18" s="20"/>
      <c r="T18" s="28"/>
      <c r="U18" s="11"/>
    </row>
    <row r="19" spans="2:21" ht="15.75">
      <c r="B19" s="21" t="s">
        <v>22</v>
      </c>
      <c r="C19" s="31">
        <v>0</v>
      </c>
      <c r="D19" s="31"/>
      <c r="E19" s="95">
        <v>117500000</v>
      </c>
      <c r="F19" s="31"/>
      <c r="G19" s="31">
        <v>0</v>
      </c>
      <c r="H19" s="31"/>
      <c r="I19" s="31"/>
      <c r="J19" s="31">
        <v>1237500000</v>
      </c>
      <c r="K19" s="31"/>
      <c r="L19" s="31">
        <v>0</v>
      </c>
      <c r="M19" s="31"/>
      <c r="N19" s="31">
        <v>30000000</v>
      </c>
      <c r="O19" s="31"/>
      <c r="P19" s="31">
        <v>2000000000</v>
      </c>
      <c r="Q19" s="31"/>
      <c r="R19" s="31">
        <f t="shared" si="0"/>
        <v>3385000000</v>
      </c>
      <c r="S19" s="20"/>
      <c r="T19" s="11"/>
      <c r="U19" s="11"/>
    </row>
    <row r="20" spans="2:21" ht="15.75">
      <c r="B20" s="21" t="s">
        <v>23</v>
      </c>
      <c r="C20" s="31">
        <v>0</v>
      </c>
      <c r="D20" s="31"/>
      <c r="E20" s="95">
        <v>0</v>
      </c>
      <c r="F20" s="31"/>
      <c r="G20" s="31">
        <v>0</v>
      </c>
      <c r="H20" s="31"/>
      <c r="I20" s="31"/>
      <c r="J20" s="31">
        <v>0</v>
      </c>
      <c r="K20" s="31"/>
      <c r="L20" s="31">
        <v>0</v>
      </c>
      <c r="M20" s="31"/>
      <c r="N20" s="31">
        <v>0</v>
      </c>
      <c r="O20" s="31"/>
      <c r="P20" s="31">
        <v>649600132</v>
      </c>
      <c r="Q20" s="31"/>
      <c r="R20" s="31">
        <f t="shared" si="0"/>
        <v>649600132</v>
      </c>
      <c r="S20" s="20"/>
      <c r="T20" s="11"/>
      <c r="U20" s="11"/>
    </row>
    <row r="21" spans="2:21" ht="15.75">
      <c r="B21" s="21" t="s">
        <v>24</v>
      </c>
      <c r="C21" s="31">
        <v>-269593027</v>
      </c>
      <c r="D21" s="31"/>
      <c r="E21" s="95">
        <f>246028389+267349</f>
        <v>246295738</v>
      </c>
      <c r="F21" s="31"/>
      <c r="G21" s="31">
        <f>34062988</f>
        <v>34062988</v>
      </c>
      <c r="H21" s="31"/>
      <c r="I21" s="31"/>
      <c r="J21" s="31">
        <v>-26376152</v>
      </c>
      <c r="K21" s="31"/>
      <c r="L21" s="31">
        <v>12133</v>
      </c>
      <c r="M21" s="31"/>
      <c r="N21" s="31">
        <v>6322458</v>
      </c>
      <c r="O21" s="31"/>
      <c r="P21" s="31">
        <f>9543208-267349</f>
        <v>9275859</v>
      </c>
      <c r="Q21" s="31"/>
      <c r="R21" s="31">
        <f t="shared" si="0"/>
        <v>-3</v>
      </c>
      <c r="S21" s="20"/>
      <c r="T21" s="11"/>
      <c r="U21" s="11"/>
    </row>
    <row r="22" spans="2:21" ht="15.75">
      <c r="B22" s="4" t="s">
        <v>35</v>
      </c>
      <c r="C22" s="31">
        <v>13319761</v>
      </c>
      <c r="D22" s="31"/>
      <c r="E22" s="95">
        <v>0</v>
      </c>
      <c r="F22" s="31"/>
      <c r="G22" s="31">
        <v>0</v>
      </c>
      <c r="H22" s="31"/>
      <c r="I22" s="31"/>
      <c r="J22" s="31">
        <v>0</v>
      </c>
      <c r="K22" s="31"/>
      <c r="L22" s="31">
        <v>0</v>
      </c>
      <c r="M22" s="31"/>
      <c r="N22" s="31">
        <v>4944386</v>
      </c>
      <c r="O22" s="31"/>
      <c r="P22" s="31">
        <v>0</v>
      </c>
      <c r="Q22" s="31"/>
      <c r="R22" s="31">
        <f t="shared" si="0"/>
        <v>18264147</v>
      </c>
      <c r="S22" s="20"/>
      <c r="T22" s="11"/>
      <c r="U22" s="11"/>
    </row>
    <row r="23" spans="2:21" ht="18">
      <c r="B23" s="4" t="s">
        <v>34</v>
      </c>
      <c r="C23" s="32">
        <v>0</v>
      </c>
      <c r="D23" s="31"/>
      <c r="E23" s="96">
        <v>0</v>
      </c>
      <c r="F23" s="32"/>
      <c r="G23" s="32">
        <v>0</v>
      </c>
      <c r="H23" s="32"/>
      <c r="I23" s="32"/>
      <c r="J23" s="32">
        <v>0</v>
      </c>
      <c r="K23" s="32"/>
      <c r="L23" s="32">
        <v>0</v>
      </c>
      <c r="M23" s="32"/>
      <c r="N23" s="32">
        <v>99542331</v>
      </c>
      <c r="O23" s="32"/>
      <c r="P23" s="32">
        <v>0</v>
      </c>
      <c r="Q23" s="32"/>
      <c r="R23" s="32">
        <f t="shared" si="0"/>
        <v>99542331</v>
      </c>
      <c r="S23" s="20"/>
      <c r="T23" s="11"/>
      <c r="U23" s="11"/>
    </row>
    <row r="24" spans="2:21" ht="19.5" customHeight="1">
      <c r="B24" s="21" t="s">
        <v>25</v>
      </c>
      <c r="C24" s="32">
        <f>SUM(C13:C23)</f>
        <v>16150195409</v>
      </c>
      <c r="D24" s="32"/>
      <c r="E24" s="96">
        <f>SUM(E13:E23)</f>
        <v>8504757522</v>
      </c>
      <c r="F24" s="32"/>
      <c r="G24" s="32">
        <f>SUM(G13:G23)</f>
        <v>504073540</v>
      </c>
      <c r="H24" s="32"/>
      <c r="I24" s="32"/>
      <c r="J24" s="32">
        <f>SUM(J13:J23)</f>
        <v>1408613838</v>
      </c>
      <c r="K24" s="32"/>
      <c r="L24" s="32">
        <f>SUM(L13:L23)</f>
        <v>68771560</v>
      </c>
      <c r="M24" s="32"/>
      <c r="N24" s="32">
        <f>SUM(N13:N23)</f>
        <v>532906414</v>
      </c>
      <c r="O24" s="32"/>
      <c r="P24" s="32">
        <f>SUM(P13:P23)</f>
        <v>8794788180</v>
      </c>
      <c r="Q24" s="32"/>
      <c r="R24" s="32">
        <f>SUM(R13:R23)</f>
        <v>35964106463</v>
      </c>
      <c r="S24" s="20"/>
      <c r="T24" s="11"/>
      <c r="U24" s="11"/>
    </row>
    <row r="25" spans="2:21" ht="15.75">
      <c r="B25" s="18"/>
      <c r="C25" s="31"/>
      <c r="D25" s="31"/>
      <c r="E25" s="95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0"/>
      <c r="T25" s="11"/>
      <c r="U25" s="11"/>
    </row>
    <row r="26" spans="2:21" ht="15.75">
      <c r="B26" s="18"/>
      <c r="C26" s="31"/>
      <c r="D26" s="31"/>
      <c r="E26" s="9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0"/>
      <c r="T26" s="11"/>
      <c r="U26" s="11"/>
    </row>
    <row r="27" spans="2:21" ht="15.75">
      <c r="B27" s="18"/>
      <c r="C27" s="31"/>
      <c r="D27" s="31"/>
      <c r="E27" s="9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0"/>
      <c r="T27" s="11"/>
      <c r="U27" s="11"/>
    </row>
    <row r="28" spans="2:21" ht="15.75">
      <c r="B28" s="24" t="s">
        <v>26</v>
      </c>
      <c r="C28" s="31"/>
      <c r="D28" s="31"/>
      <c r="E28" s="95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0"/>
      <c r="T28" s="11"/>
      <c r="U28" s="11"/>
    </row>
    <row r="29" spans="2:21" ht="15.75">
      <c r="B29" s="21" t="s">
        <v>111</v>
      </c>
      <c r="C29" s="31">
        <v>16627447407</v>
      </c>
      <c r="D29" s="31"/>
      <c r="E29" s="95">
        <v>5653467878</v>
      </c>
      <c r="F29" s="31"/>
      <c r="G29" s="31">
        <v>453795255</v>
      </c>
      <c r="H29" s="31"/>
      <c r="I29" s="31"/>
      <c r="J29" s="31">
        <v>1251209213</v>
      </c>
      <c r="K29" s="31"/>
      <c r="L29" s="31">
        <v>91443073</v>
      </c>
      <c r="M29" s="31"/>
      <c r="N29" s="31">
        <f>459051878-1</f>
        <v>459051877</v>
      </c>
      <c r="O29" s="31"/>
      <c r="P29" s="31">
        <v>0</v>
      </c>
      <c r="Q29" s="31"/>
      <c r="R29" s="31">
        <f>SUM(C29:P29)</f>
        <v>24536414703</v>
      </c>
      <c r="S29" s="20"/>
      <c r="T29" s="11"/>
      <c r="U29" s="11"/>
    </row>
    <row r="30" spans="2:21" ht="15.75">
      <c r="B30" s="21" t="s">
        <v>33</v>
      </c>
      <c r="C30" s="31">
        <v>0</v>
      </c>
      <c r="D30" s="31"/>
      <c r="E30" s="95">
        <v>0</v>
      </c>
      <c r="F30" s="31"/>
      <c r="G30" s="31">
        <v>0</v>
      </c>
      <c r="H30" s="31"/>
      <c r="I30" s="31"/>
      <c r="J30" s="31">
        <v>0</v>
      </c>
      <c r="K30" s="31"/>
      <c r="L30" s="31">
        <v>0</v>
      </c>
      <c r="M30" s="31"/>
      <c r="N30" s="31">
        <v>0</v>
      </c>
      <c r="O30" s="31"/>
      <c r="P30" s="31">
        <v>3258022664</v>
      </c>
      <c r="Q30" s="31"/>
      <c r="R30" s="31">
        <f>SUM(C30:P30)</f>
        <v>3258022664</v>
      </c>
      <c r="S30" s="20"/>
      <c r="T30" s="11"/>
      <c r="U30" s="11"/>
    </row>
    <row r="31" spans="2:21" ht="15.75">
      <c r="B31" s="21" t="s">
        <v>27</v>
      </c>
      <c r="C31" s="31">
        <v>0</v>
      </c>
      <c r="D31" s="31"/>
      <c r="E31" s="95">
        <v>10133</v>
      </c>
      <c r="F31" s="31"/>
      <c r="G31" s="31">
        <v>0</v>
      </c>
      <c r="H31" s="31"/>
      <c r="I31" s="31"/>
      <c r="J31" s="31">
        <v>0</v>
      </c>
      <c r="K31" s="31"/>
      <c r="L31" s="31">
        <v>0</v>
      </c>
      <c r="M31" s="31"/>
      <c r="N31" s="31">
        <v>0</v>
      </c>
      <c r="O31" s="31"/>
      <c r="P31" s="31">
        <v>3521112467</v>
      </c>
      <c r="Q31" s="31"/>
      <c r="R31" s="31">
        <f>SUM(C31:P31)</f>
        <v>3521122600</v>
      </c>
      <c r="S31" s="20"/>
      <c r="T31" s="28"/>
      <c r="U31" s="11"/>
    </row>
    <row r="32" spans="2:21" ht="15.75">
      <c r="B32" s="21" t="s">
        <v>28</v>
      </c>
      <c r="C32" s="31">
        <v>0</v>
      </c>
      <c r="D32" s="31"/>
      <c r="E32" s="31">
        <v>0</v>
      </c>
      <c r="F32" s="31"/>
      <c r="G32" s="31">
        <v>0</v>
      </c>
      <c r="H32" s="31"/>
      <c r="I32" s="31"/>
      <c r="J32" s="31">
        <v>0</v>
      </c>
      <c r="K32" s="31"/>
      <c r="L32" s="31">
        <v>0</v>
      </c>
      <c r="M32" s="31"/>
      <c r="N32" s="31">
        <v>0</v>
      </c>
      <c r="O32" s="31"/>
      <c r="P32" s="31">
        <v>617737242</v>
      </c>
      <c r="Q32" s="31"/>
      <c r="R32" s="31">
        <f>SUM(C32:P32)</f>
        <v>617737242</v>
      </c>
      <c r="S32" s="20"/>
      <c r="T32" s="11"/>
      <c r="U32" s="11"/>
    </row>
    <row r="33" spans="2:21" ht="18">
      <c r="B33" s="21" t="s">
        <v>32</v>
      </c>
      <c r="C33" s="32">
        <v>0</v>
      </c>
      <c r="D33" s="32"/>
      <c r="E33" s="32">
        <v>0</v>
      </c>
      <c r="F33" s="32"/>
      <c r="G33" s="32">
        <v>0</v>
      </c>
      <c r="H33" s="32"/>
      <c r="I33" s="32"/>
      <c r="J33" s="32">
        <v>0</v>
      </c>
      <c r="K33" s="32"/>
      <c r="L33" s="32">
        <v>0</v>
      </c>
      <c r="M33" s="32"/>
      <c r="N33" s="32">
        <v>20194180</v>
      </c>
      <c r="O33" s="32"/>
      <c r="P33" s="32">
        <v>2312500</v>
      </c>
      <c r="Q33" s="32"/>
      <c r="R33" s="32">
        <f>SUM(C33:P33)</f>
        <v>22506680</v>
      </c>
      <c r="S33" s="20"/>
      <c r="T33" s="11"/>
      <c r="U33" s="11"/>
    </row>
    <row r="34" spans="2:21" ht="19.5" customHeight="1">
      <c r="B34" s="21" t="s">
        <v>29</v>
      </c>
      <c r="C34" s="32">
        <f>SUM(C29:C33)</f>
        <v>16627447407</v>
      </c>
      <c r="D34" s="32"/>
      <c r="E34" s="32">
        <f>SUM(E29:E33)</f>
        <v>5653478011</v>
      </c>
      <c r="F34" s="32"/>
      <c r="G34" s="32">
        <f>SUM(G29:G33)</f>
        <v>453795255</v>
      </c>
      <c r="H34" s="32"/>
      <c r="I34" s="32"/>
      <c r="J34" s="32">
        <f aca="true" t="shared" si="1" ref="J34:P34">SUM(J29:J33)</f>
        <v>1251209213</v>
      </c>
      <c r="K34" s="32"/>
      <c r="L34" s="32">
        <f t="shared" si="1"/>
        <v>91443073</v>
      </c>
      <c r="M34" s="32"/>
      <c r="N34" s="32">
        <f t="shared" si="1"/>
        <v>479246057</v>
      </c>
      <c r="O34" s="32"/>
      <c r="P34" s="32">
        <f t="shared" si="1"/>
        <v>7399184873</v>
      </c>
      <c r="Q34" s="32"/>
      <c r="R34" s="32">
        <f>SUM(R29:R33)</f>
        <v>31955803889</v>
      </c>
      <c r="S34" s="20"/>
      <c r="T34" s="11"/>
      <c r="U34" s="11"/>
    </row>
    <row r="35" spans="2:21" ht="24.75" customHeight="1">
      <c r="B35" s="17" t="s">
        <v>114</v>
      </c>
      <c r="C35" s="38">
        <f>C24-C34</f>
        <v>-477251998</v>
      </c>
      <c r="D35" s="33"/>
      <c r="E35" s="38">
        <f>E24-E34</f>
        <v>2851279511</v>
      </c>
      <c r="F35" s="34"/>
      <c r="G35" s="38">
        <f>G24-G34</f>
        <v>50278285</v>
      </c>
      <c r="H35" s="34"/>
      <c r="I35" s="34"/>
      <c r="J35" s="38">
        <f>J24-J34</f>
        <v>157404625</v>
      </c>
      <c r="K35" s="34"/>
      <c r="L35" s="38">
        <f>L24-L34</f>
        <v>-22671513</v>
      </c>
      <c r="M35" s="35"/>
      <c r="N35" s="38">
        <f>N24-N34</f>
        <v>53660357</v>
      </c>
      <c r="O35" s="34"/>
      <c r="P35" s="38">
        <f>P24-P34</f>
        <v>1395603307</v>
      </c>
      <c r="Q35" s="34"/>
      <c r="R35" s="38">
        <f>R24-R34</f>
        <v>4008302574</v>
      </c>
      <c r="S35" s="18"/>
      <c r="T35" s="10"/>
      <c r="U35" s="10"/>
    </row>
    <row r="36" spans="2:21" ht="15.75">
      <c r="B36" s="18"/>
      <c r="C36" s="27"/>
      <c r="D36" s="27"/>
      <c r="E36" s="27"/>
      <c r="F36" s="2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7"/>
      <c r="R36" s="27"/>
      <c r="S36" s="18"/>
      <c r="T36" s="11"/>
      <c r="U36" s="11"/>
    </row>
    <row r="37" spans="2:21" ht="15.75">
      <c r="B37" s="7"/>
      <c r="S37" s="7"/>
      <c r="T37" s="12"/>
      <c r="U37" s="12"/>
    </row>
    <row r="38" spans="19:21" ht="15">
      <c r="S38" s="18"/>
      <c r="T38" s="13"/>
      <c r="U38" s="13"/>
    </row>
    <row r="39" spans="3:21" ht="15.75">
      <c r="C39" s="3"/>
      <c r="D39" s="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"/>
      <c r="U39" s="13"/>
    </row>
    <row r="40" spans="2:21" ht="15.75">
      <c r="B40" s="7"/>
      <c r="C40" s="14"/>
      <c r="D40" s="1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3"/>
      <c r="U40" s="13"/>
    </row>
    <row r="41" spans="2:21" ht="15.75">
      <c r="B41" s="7"/>
      <c r="C41" s="14"/>
      <c r="D41" s="1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3"/>
      <c r="U41" s="13"/>
    </row>
    <row r="42" spans="2:21" ht="18" customHeight="1">
      <c r="B42" s="7"/>
      <c r="C42" s="14"/>
      <c r="D42" s="1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3"/>
      <c r="U42" s="13"/>
    </row>
    <row r="43" spans="2:21" ht="18" customHeight="1">
      <c r="B43" s="7"/>
      <c r="C43" s="14"/>
      <c r="D43" s="1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3"/>
      <c r="U43" s="13"/>
    </row>
    <row r="44" spans="2:21" ht="9.75" customHeight="1">
      <c r="B44" s="7"/>
      <c r="C44" s="14"/>
      <c r="D44" s="1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3"/>
      <c r="U44" s="13"/>
    </row>
    <row r="45" spans="2:21" ht="18" customHeight="1">
      <c r="B45" s="7"/>
      <c r="C45" s="14"/>
      <c r="D45" s="1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3"/>
      <c r="U45" s="13"/>
    </row>
    <row r="46" spans="2:21" ht="15">
      <c r="B46" s="46" t="s">
        <v>180</v>
      </c>
      <c r="C46" s="44"/>
      <c r="D46" s="44"/>
      <c r="E46" s="4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3"/>
      <c r="U46" s="13"/>
    </row>
    <row r="47" spans="2:21" ht="15">
      <c r="B47" s="46" t="s">
        <v>31</v>
      </c>
      <c r="C47" s="44"/>
      <c r="D47" s="44"/>
      <c r="E47" s="4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"/>
      <c r="U47" s="2"/>
    </row>
    <row r="48" spans="2:21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2"/>
      <c r="U48" s="2"/>
    </row>
    <row r="49" spans="2:21" ht="15">
      <c r="B49" s="6" t="s">
        <v>30</v>
      </c>
      <c r="C49" s="18">
        <f>'[1]Exhibit A'!$B$10</f>
        <v>30146199</v>
      </c>
      <c r="D49" s="18"/>
      <c r="E49" s="18">
        <f>'[1]Exhibit A'!$D$10</f>
        <v>2270969919</v>
      </c>
      <c r="F49" s="18"/>
      <c r="G49" s="18">
        <f>'[1]Exhibit A'!$F$10</f>
        <v>48362924</v>
      </c>
      <c r="H49" s="18"/>
      <c r="I49" s="18"/>
      <c r="J49" s="18">
        <f>'[1]Exhibit A'!$B$10</f>
        <v>30146199</v>
      </c>
      <c r="K49" s="18"/>
      <c r="L49" s="18">
        <v>-17630488</v>
      </c>
      <c r="M49" s="18"/>
      <c r="N49" s="18">
        <v>118199271</v>
      </c>
      <c r="O49" s="18"/>
      <c r="P49" s="18">
        <v>375454685</v>
      </c>
      <c r="Q49" s="18"/>
      <c r="R49" s="18">
        <f>SUM(C49:P49)</f>
        <v>2855648709</v>
      </c>
      <c r="S49" s="6"/>
      <c r="T49" s="2"/>
      <c r="U49" s="2"/>
    </row>
    <row r="50" spans="2:21" ht="15">
      <c r="B50" s="6"/>
      <c r="C50" s="18">
        <f>C35-C49</f>
        <v>-507398197</v>
      </c>
      <c r="D50" s="18"/>
      <c r="E50" s="18">
        <f>E35-E49</f>
        <v>580309592</v>
      </c>
      <c r="F50" s="18"/>
      <c r="G50" s="18">
        <f>G35-G49</f>
        <v>1915361</v>
      </c>
      <c r="H50" s="18"/>
      <c r="I50" s="18"/>
      <c r="J50" s="18">
        <f>J35-J49</f>
        <v>127258426</v>
      </c>
      <c r="K50" s="18"/>
      <c r="L50" s="18">
        <f>L35-L49</f>
        <v>-5041025</v>
      </c>
      <c r="M50" s="18"/>
      <c r="N50" s="18">
        <f>N35-N49</f>
        <v>-64538914</v>
      </c>
      <c r="O50" s="18"/>
      <c r="P50" s="18">
        <f>P35-P49</f>
        <v>1020148622</v>
      </c>
      <c r="Q50" s="18"/>
      <c r="R50" s="18">
        <f>R35-R49</f>
        <v>1152653865</v>
      </c>
      <c r="S50" s="6"/>
      <c r="T50" s="1"/>
      <c r="U50" s="1"/>
    </row>
    <row r="51" spans="2:2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"/>
      <c r="U51" s="1"/>
    </row>
    <row r="52" spans="2:19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2:19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2:19" ht="12.75">
      <c r="B54" s="14" t="s">
        <v>36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2:19" ht="12.75">
      <c r="B55" s="14">
        <v>12060</v>
      </c>
      <c r="C55" s="47">
        <v>183178220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2:19" ht="15">
      <c r="B56" s="14">
        <v>12062</v>
      </c>
      <c r="C56" s="48">
        <v>15000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2:19" ht="12.75">
      <c r="B57" s="14"/>
      <c r="C57" s="47">
        <f>SUM(C55:C56)</f>
        <v>183193220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2:19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2:19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2:19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2:19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2:19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2:19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2:19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2:19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2:1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2:1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2:19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2:19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19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19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2:19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2:19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2:19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9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2:19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2:19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2:19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2:19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2:19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2:19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</sheetData>
  <printOptions/>
  <pageMargins left="0.55" right="0.6" top="0.5" bottom="0.55" header="0.5" footer="0.35"/>
  <pageSetup firstPageNumber="14" useFirstPageNumber="1" fitToWidth="2" horizontalDpi="300" verticalDpi="300" orientation="portrait" scale="90" r:id="rId1"/>
  <headerFooter alignWithMargins="0">
    <oddFooter>&amp;C&amp;"Times New Roman,Regular"&amp;14_______________________________________________________________________________&amp;12&amp;P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2008-12-31T13:47:09Z</cp:lastPrinted>
  <dcterms:created xsi:type="dcterms:W3CDTF">1999-09-20T16:17:15Z</dcterms:created>
  <dcterms:modified xsi:type="dcterms:W3CDTF">2009-01-06T18:41:51Z</dcterms:modified>
  <cp:category/>
  <cp:version/>
  <cp:contentType/>
  <cp:contentStatus/>
</cp:coreProperties>
</file>